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9499\Desktop\Website Documents\"/>
    </mc:Choice>
  </mc:AlternateContent>
  <xr:revisionPtr revIDLastSave="0" documentId="8_{6505F84F-ABB4-433B-97BA-B4F47666B191}" xr6:coauthVersionLast="47" xr6:coauthVersionMax="47" xr10:uidLastSave="{00000000-0000-0000-0000-000000000000}"/>
  <workbookProtection workbookAlgorithmName="SHA-512" workbookHashValue="8BTTJTW7LQbRmL0upyw8Zs7IDea8yKqFaE8TBNFGDT8ORvfhOfdY+tktsanQ0YMCFalQTFq0FaK5LA/oWZ6+iw==" workbookSaltValue="DMoWoV1JmB22lv+BEhXOgA==" workbookSpinCount="100000" lockStructure="1"/>
  <bookViews>
    <workbookView xWindow="-120" yWindow="-120" windowWidth="29040" windowHeight="15720" activeTab="7" xr2:uid="{F9A14BB9-3690-4C1A-AFCB-B07442FCEFE4}"/>
  </bookViews>
  <sheets>
    <sheet name="Intro" sheetId="10" r:id="rId1"/>
    <sheet name="Contractor Intro" sheetId="12" state="hidden" r:id="rId2"/>
    <sheet name="Summary" sheetId="7" r:id="rId3"/>
    <sheet name="Lighting" sheetId="2" r:id="rId4"/>
    <sheet name="HVAC" sheetId="3" r:id="rId5"/>
    <sheet name="Process" sheetId="4" r:id="rId6"/>
    <sheet name="Misc" sheetId="5" r:id="rId7"/>
    <sheet name="Custom" sheetId="6" r:id="rId8"/>
    <sheet name="Version History &amp; Update Guide" sheetId="11" state="hidden" r:id="rId9"/>
    <sheet name="drop downs" sheetId="8" state="hidden" r:id="rId10"/>
  </sheets>
  <definedNames>
    <definedName name="_xlnm.Print_Area" localSheetId="5">Process!$A$1:$I$236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3" i="2" l="1"/>
  <c r="B147" i="3"/>
  <c r="B236" i="4"/>
  <c r="B147" i="5"/>
  <c r="B9" i="6"/>
  <c r="H95" i="4"/>
  <c r="H96" i="4"/>
  <c r="H97" i="4"/>
  <c r="H98" i="4"/>
  <c r="H99" i="4"/>
  <c r="I44" i="2" l="1"/>
  <c r="I45" i="2"/>
  <c r="H174" i="4"/>
  <c r="H175" i="4"/>
  <c r="H176" i="4"/>
  <c r="G46" i="3"/>
  <c r="B17" i="12"/>
  <c r="B17" i="10"/>
  <c r="H69" i="4"/>
  <c r="H70" i="4"/>
  <c r="H71" i="4"/>
  <c r="H72" i="4"/>
  <c r="H73" i="4"/>
  <c r="H74" i="4"/>
  <c r="H75" i="4"/>
  <c r="H76" i="4"/>
  <c r="H77" i="4"/>
  <c r="H78" i="4"/>
  <c r="H79" i="4"/>
  <c r="H80" i="4"/>
  <c r="G130" i="3" l="1"/>
  <c r="G129" i="3"/>
  <c r="G128" i="3"/>
  <c r="G123" i="3"/>
  <c r="G122" i="3"/>
  <c r="G121" i="3"/>
  <c r="H173" i="4"/>
  <c r="I70" i="2" l="1"/>
  <c r="G67" i="3"/>
  <c r="G65" i="5"/>
  <c r="G59" i="5"/>
  <c r="G60" i="5"/>
  <c r="G139" i="5"/>
  <c r="G140" i="5"/>
  <c r="G141" i="5"/>
  <c r="G142" i="5"/>
  <c r="G49" i="5" l="1"/>
  <c r="G50" i="5"/>
  <c r="H187" i="4" l="1"/>
  <c r="H179" i="4"/>
  <c r="H180" i="4"/>
  <c r="H181" i="4"/>
  <c r="H182" i="4"/>
  <c r="H183" i="4"/>
  <c r="H184" i="4"/>
  <c r="H185" i="4"/>
  <c r="H186" i="4"/>
  <c r="H47" i="4"/>
  <c r="H48" i="4"/>
  <c r="H49" i="4"/>
  <c r="G44" i="3"/>
  <c r="G45" i="3"/>
  <c r="G70" i="3"/>
  <c r="G71" i="3"/>
  <c r="G64" i="3"/>
  <c r="G63" i="3"/>
  <c r="D102" i="2"/>
  <c r="D103" i="2"/>
  <c r="I79" i="2"/>
  <c r="G144" i="3"/>
  <c r="G38" i="2"/>
  <c r="I20" i="2"/>
  <c r="H113" i="4"/>
  <c r="H114" i="4"/>
  <c r="G40" i="3"/>
  <c r="G41" i="3"/>
  <c r="G42" i="3"/>
  <c r="G43" i="3"/>
  <c r="G47" i="3"/>
  <c r="G48" i="3"/>
  <c r="G49" i="3"/>
  <c r="G50" i="3"/>
  <c r="G132" i="3"/>
  <c r="G131" i="3"/>
  <c r="G127" i="3"/>
  <c r="G126" i="3"/>
  <c r="G125" i="3"/>
  <c r="G124" i="3"/>
  <c r="G120" i="3"/>
  <c r="G119" i="3"/>
  <c r="G118" i="3"/>
  <c r="G117" i="3"/>
  <c r="G116" i="3"/>
  <c r="G115" i="3"/>
  <c r="G114" i="3"/>
  <c r="G133" i="3" l="1"/>
  <c r="H5" i="2"/>
  <c r="I5" i="2" s="1"/>
  <c r="D10" i="4"/>
  <c r="G125" i="5" l="1"/>
  <c r="G126" i="5"/>
  <c r="G127" i="5"/>
  <c r="G128" i="5"/>
  <c r="G129" i="5"/>
  <c r="G130" i="5"/>
  <c r="G131" i="5"/>
  <c r="G132" i="5"/>
  <c r="G133" i="5"/>
  <c r="G134" i="5"/>
  <c r="G135" i="5"/>
  <c r="G136" i="5"/>
  <c r="G47" i="5"/>
  <c r="G48" i="5"/>
  <c r="H178" i="4"/>
  <c r="G27" i="3"/>
  <c r="G26" i="3"/>
  <c r="G25" i="3"/>
  <c r="G24" i="3"/>
  <c r="G118" i="5" l="1"/>
  <c r="G119" i="5"/>
  <c r="G120" i="5"/>
  <c r="G121" i="5"/>
  <c r="G122" i="5"/>
  <c r="G123" i="5"/>
  <c r="G124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50" i="4" l="1"/>
  <c r="G93" i="5"/>
  <c r="G92" i="5"/>
  <c r="G91" i="5"/>
  <c r="G90" i="5"/>
  <c r="G89" i="5"/>
  <c r="G23" i="3"/>
  <c r="H6" i="4" l="1"/>
  <c r="H5" i="4"/>
  <c r="G110" i="3"/>
  <c r="G109" i="3"/>
  <c r="G29" i="2" l="1"/>
  <c r="G30" i="2"/>
  <c r="G31" i="2"/>
  <c r="G32" i="2"/>
  <c r="G28" i="2"/>
  <c r="G117" i="5"/>
  <c r="G138" i="5"/>
  <c r="G137" i="5"/>
  <c r="F6" i="6"/>
  <c r="E11" i="7" s="1"/>
  <c r="F5" i="6"/>
  <c r="G114" i="5"/>
  <c r="G115" i="5"/>
  <c r="G116" i="5"/>
  <c r="G143" i="5"/>
  <c r="G144" i="5"/>
  <c r="G113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97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72" i="5"/>
  <c r="G64" i="5"/>
  <c r="G61" i="5"/>
  <c r="G62" i="5"/>
  <c r="G63" i="5"/>
  <c r="G66" i="5"/>
  <c r="G67" i="5"/>
  <c r="G68" i="5"/>
  <c r="G45" i="5"/>
  <c r="G51" i="5"/>
  <c r="G46" i="5"/>
  <c r="G52" i="5"/>
  <c r="G53" i="5"/>
  <c r="G54" i="5"/>
  <c r="G55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08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7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18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12" i="4"/>
  <c r="G137" i="3"/>
  <c r="G138" i="3"/>
  <c r="G139" i="3"/>
  <c r="G140" i="3"/>
  <c r="G141" i="3"/>
  <c r="G142" i="3"/>
  <c r="G143" i="3"/>
  <c r="G136" i="3"/>
  <c r="G102" i="3"/>
  <c r="G103" i="3"/>
  <c r="G104" i="3"/>
  <c r="G10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75" i="3"/>
  <c r="G55" i="3"/>
  <c r="G56" i="3"/>
  <c r="G57" i="3"/>
  <c r="G58" i="3"/>
  <c r="G59" i="3"/>
  <c r="G60" i="3"/>
  <c r="G61" i="3"/>
  <c r="G62" i="3"/>
  <c r="G65" i="3"/>
  <c r="G66" i="3"/>
  <c r="G68" i="3"/>
  <c r="G69" i="3"/>
  <c r="G54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92" i="2"/>
  <c r="I71" i="2"/>
  <c r="I72" i="2"/>
  <c r="I73" i="2"/>
  <c r="I74" i="2"/>
  <c r="I69" i="2"/>
  <c r="I61" i="2"/>
  <c r="I62" i="2"/>
  <c r="I50" i="2"/>
  <c r="I51" i="2"/>
  <c r="I52" i="2"/>
  <c r="I63" i="2"/>
  <c r="I64" i="2"/>
  <c r="I65" i="2"/>
  <c r="I53" i="2"/>
  <c r="I54" i="2"/>
  <c r="I55" i="2"/>
  <c r="I57" i="2"/>
  <c r="I58" i="2"/>
  <c r="I59" i="2"/>
  <c r="I56" i="2"/>
  <c r="I60" i="2"/>
  <c r="I21" i="2"/>
  <c r="I22" i="2"/>
  <c r="I23" i="2"/>
  <c r="I24" i="2"/>
  <c r="I19" i="2"/>
  <c r="D107" i="2"/>
  <c r="G32" i="3"/>
  <c r="G33" i="3"/>
  <c r="G34" i="3"/>
  <c r="G35" i="3"/>
  <c r="G36" i="3"/>
  <c r="G37" i="3"/>
  <c r="G38" i="3"/>
  <c r="G39" i="3"/>
  <c r="G31" i="3"/>
  <c r="D11" i="4"/>
  <c r="H11" i="4" s="1"/>
  <c r="H10" i="4"/>
  <c r="G40" i="2"/>
  <c r="G39" i="2"/>
  <c r="G37" i="2"/>
  <c r="G36" i="2"/>
  <c r="H98" i="2"/>
  <c r="G98" i="2"/>
  <c r="D98" i="2"/>
  <c r="H97" i="2"/>
  <c r="G97" i="2"/>
  <c r="D97" i="2"/>
  <c r="H96" i="2"/>
  <c r="G96" i="2"/>
  <c r="D96" i="2"/>
  <c r="H95" i="2"/>
  <c r="H111" i="2"/>
  <c r="G111" i="2"/>
  <c r="D111" i="2"/>
  <c r="H110" i="2"/>
  <c r="G110" i="2"/>
  <c r="D110" i="2"/>
  <c r="H109" i="2"/>
  <c r="G109" i="2"/>
  <c r="D109" i="2"/>
  <c r="H108" i="2"/>
  <c r="H107" i="2"/>
  <c r="D108" i="2"/>
  <c r="D95" i="2"/>
  <c r="G108" i="2"/>
  <c r="G107" i="2"/>
  <c r="H103" i="2"/>
  <c r="G103" i="2"/>
  <c r="H102" i="2"/>
  <c r="G102" i="2"/>
  <c r="G95" i="2"/>
  <c r="H40" i="2"/>
  <c r="I40" i="2" s="1"/>
  <c r="H39" i="2"/>
  <c r="I39" i="2" s="1"/>
  <c r="H38" i="2"/>
  <c r="I38" i="2" s="1"/>
  <c r="H37" i="2"/>
  <c r="I37" i="2" s="1"/>
  <c r="H36" i="2"/>
  <c r="I36" i="2" s="1"/>
  <c r="H32" i="2"/>
  <c r="I32" i="2" s="1"/>
  <c r="H31" i="2"/>
  <c r="I31" i="2" s="1"/>
  <c r="H30" i="2"/>
  <c r="I30" i="2" s="1"/>
  <c r="H29" i="2"/>
  <c r="I29" i="2" s="1"/>
  <c r="H28" i="2"/>
  <c r="I28" i="2" s="1"/>
  <c r="H88" i="2"/>
  <c r="I88" i="2" s="1"/>
  <c r="H87" i="2"/>
  <c r="I87" i="2" s="1"/>
  <c r="H86" i="2"/>
  <c r="I86" i="2" s="1"/>
  <c r="H85" i="2"/>
  <c r="I85" i="2" s="1"/>
  <c r="H84" i="2"/>
  <c r="I84" i="2" s="1"/>
  <c r="H83" i="2"/>
  <c r="I83" i="2" s="1"/>
  <c r="H82" i="2"/>
  <c r="I82" i="2" s="1"/>
  <c r="H81" i="2"/>
  <c r="I81" i="2" s="1"/>
  <c r="H80" i="2"/>
  <c r="I80" i="2" s="1"/>
  <c r="H79" i="2"/>
  <c r="H78" i="2"/>
  <c r="I78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C10" i="7" l="1"/>
  <c r="E10" i="7"/>
  <c r="H188" i="4"/>
  <c r="C9" i="7"/>
  <c r="G72" i="3"/>
  <c r="E8" i="7"/>
  <c r="C8" i="7"/>
  <c r="I95" i="2"/>
  <c r="I66" i="2"/>
  <c r="G28" i="3"/>
  <c r="H14" i="4"/>
  <c r="G94" i="5"/>
  <c r="I46" i="2"/>
  <c r="I47" i="2" s="1"/>
  <c r="H205" i="4"/>
  <c r="G33" i="5"/>
  <c r="G145" i="5"/>
  <c r="F2" i="6"/>
  <c r="I109" i="2"/>
  <c r="I110" i="2"/>
  <c r="I102" i="2"/>
  <c r="I103" i="2"/>
  <c r="I97" i="2"/>
  <c r="I107" i="2"/>
  <c r="I108" i="2"/>
  <c r="I98" i="2"/>
  <c r="I111" i="2"/>
  <c r="I96" i="2"/>
  <c r="C11" i="7"/>
  <c r="E9" i="7"/>
  <c r="G145" i="3"/>
  <c r="G110" i="5"/>
  <c r="G111" i="3"/>
  <c r="H234" i="4"/>
  <c r="H7" i="4"/>
  <c r="G69" i="5"/>
  <c r="G56" i="5"/>
  <c r="G41" i="5"/>
  <c r="H115" i="4"/>
  <c r="G106" i="3"/>
  <c r="G51" i="3"/>
  <c r="I89" i="2"/>
  <c r="I75" i="2"/>
  <c r="I41" i="2"/>
  <c r="I33" i="2"/>
  <c r="I25" i="2"/>
  <c r="I16" i="2"/>
  <c r="C7" i="7" l="1"/>
  <c r="E12" i="7" s="1"/>
  <c r="H2" i="4"/>
  <c r="I104" i="2"/>
  <c r="I99" i="2"/>
  <c r="I112" i="2"/>
  <c r="G2" i="5"/>
  <c r="G2" i="3"/>
  <c r="I2" i="2" l="1"/>
</calcChain>
</file>

<file path=xl/sharedStrings.xml><?xml version="1.0" encoding="utf-8"?>
<sst xmlns="http://schemas.openxmlformats.org/spreadsheetml/2006/main" count="1916" uniqueCount="810">
  <si>
    <t>2025 Quick Rebate Calculator</t>
  </si>
  <si>
    <t>The DTE Energy Efficiency Program for Business offers businesses like yours rebates for new energy-efficient improvements, including lighting, HVAC, process improvements, and more. This guide serves as a tool to estimate potential rebates. Please note that this calculator is not a substitute for a formal application.</t>
  </si>
  <si>
    <t>Apply online at: dteenergy.com/business/application</t>
  </si>
  <si>
    <t>web:  dteenergy.com/business</t>
  </si>
  <si>
    <t>email:  saveenergy@dteenergy.com</t>
  </si>
  <si>
    <t>phone:  855.748.2525</t>
  </si>
  <si>
    <t>address:  P.O. Box 11289, Detroit, MI  48211</t>
  </si>
  <si>
    <t>web:  www.michiganee.com</t>
  </si>
  <si>
    <t>email:  contractors@michiganee.com</t>
  </si>
  <si>
    <t>Summary</t>
  </si>
  <si>
    <t>Measure Category</t>
  </si>
  <si>
    <t>Total Rebates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</si>
  <si>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</si>
  <si>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</si>
  <si>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</si>
  <si>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</si>
  <si>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</si>
  <si>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</si>
  <si>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</si>
  <si>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</si>
  <si>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</si>
  <si>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Total Estimated Rebates</t>
  </si>
  <si>
    <t>NOTE: Measure rebates are estimated and may not necessarily reflect actual rebates of a submitted project.</t>
  </si>
  <si>
    <t>Fuel Type</t>
  </si>
  <si>
    <t>Interior LED Lighting &amp; Exterior/Garage LED Lighting 24/7 
Pre &amp; Post (select product) (Reservation Required)</t>
  </si>
  <si>
    <t>Pre # of Fixtures</t>
  </si>
  <si>
    <t>Post # of Fixtures</t>
  </si>
  <si>
    <t>Pre-Upgrade Watts/Fixture</t>
  </si>
  <si>
    <t>Post-Upgrade Watts/Fixture</t>
  </si>
  <si>
    <t>Rebate/kW Reduced</t>
  </si>
  <si>
    <t>Total Rebate</t>
  </si>
  <si>
    <t>E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</si>
  <si>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</si>
  <si>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</si>
  <si>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</si>
  <si>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 xml:space="preserve">      Exterior/Garage LED Lighting; 24/7 operation ONLY</t>
  </si>
  <si>
    <t>Other Interior and Exterior LED</t>
  </si>
  <si>
    <t># of Units</t>
  </si>
  <si>
    <t>Rebate Unit</t>
  </si>
  <si>
    <t>Rebate/Unit</t>
  </si>
  <si>
    <t>(LL-3) LED Recessed Down Light Fixture (Reservation Required)</t>
  </si>
  <si>
    <t>fixture</t>
  </si>
  <si>
    <t>(LL-86) Illuminated Signs to LED - Exterior</t>
  </si>
  <si>
    <t>watts reduced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</si>
  <si>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</si>
  <si>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</si>
  <si>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</si>
  <si>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&gt;=500W HID (Reservation Required)</t>
  </si>
  <si>
    <t>Grow Lights Retrofit (select product)</t>
  </si>
  <si>
    <t># of Fixtures</t>
  </si>
  <si>
    <t>Calculated Watts Reduced</t>
  </si>
  <si>
    <t>Rebate/Watt Reduced</t>
  </si>
  <si>
    <t>Grow Lights New Construction (select product)</t>
  </si>
  <si>
    <t>Watts/Fixture</t>
  </si>
  <si>
    <t>Rebate/Watt Installed</t>
  </si>
  <si>
    <t>(AG-40) LED Grow Lights Tier 1 (&gt; 4,000 to ≤ 6,000 hrs/year)</t>
  </si>
  <si>
    <t>Additional Opportunities on Grow Lights</t>
  </si>
  <si>
    <t>Total Watts Reduced from Grow Lights Measures</t>
  </si>
  <si>
    <t>(AG-35) HVAC Reduction in Interior Horticultural Grow Rooms</t>
  </si>
  <si>
    <t>(AG-46) LED Grow Light Dimming Tier 1 (&gt; 4000 to ≤ 6000 hrs/year)</t>
  </si>
  <si>
    <t>(AG-47) LED Grow Light Dimming Tier 2 (&gt; 6000 hrs/year)</t>
  </si>
  <si>
    <t>Lighting Controls/Daylighting</t>
  </si>
  <si>
    <t>(LO-3) Central Lighting Control</t>
  </si>
  <si>
    <t>10,000 sq ft</t>
  </si>
  <si>
    <t>(LO-4) Switching Controls for Multilevel Lighting</t>
  </si>
  <si>
    <t>(LO-5) Daylight Sensor Control</t>
  </si>
  <si>
    <t>watt controlled</t>
  </si>
  <si>
    <t>(LO-8) Stairwell Bi-Level Lighting Controls</t>
  </si>
  <si>
    <t>kW controlled</t>
  </si>
  <si>
    <t>(LO-9) Exterior HID Lighting Bi-Level Control with Override (150 to 1000W HID)</t>
  </si>
  <si>
    <t>(LO-10) Exterior Multi-Step Dimming Timing Controls</t>
  </si>
  <si>
    <t>(LO-11) Tubular Skylights (Light Tubes)</t>
  </si>
  <si>
    <t>tube</t>
  </si>
  <si>
    <t>(LO-13) Exterior LED Lighting Bi-level Controls</t>
  </si>
  <si>
    <t>(LO-14) Garage LED Lighting Bi-level Controls</t>
  </si>
  <si>
    <t>(LO-15) Garage LED Lighting Bi-level Controls with Photocell</t>
  </si>
  <si>
    <t>(LO-60) Occupancy Sensors (&lt;150 sq ft Controlled)</t>
  </si>
  <si>
    <t>sensor</t>
  </si>
  <si>
    <t>(LO-61) Occupancy Sensors (150-500 sq ft Controlled)</t>
  </si>
  <si>
    <t>(LO-62) Occupancy Sensors (&gt;500 sq ft Controlled)</t>
  </si>
  <si>
    <t>(LO-63) Occupancy/Daylight Sensors (&lt;150 sq ft Controlled)</t>
  </si>
  <si>
    <t>(LO-64) Occupancy/Daylight Sensors (150-500 sq ft Controlled)</t>
  </si>
  <si>
    <t>(LO-65) Occupancy/Daylight Sensors (&gt;500 sq ft Controlled)</t>
  </si>
  <si>
    <t>Refrigeration Lighting</t>
  </si>
  <si>
    <t>(LL-32D) LED Refrigerated Case Lighting (per door)</t>
  </si>
  <si>
    <t>door</t>
  </si>
  <si>
    <t>(LL-87) LED Refrigerated Case Lighting (per foot)</t>
  </si>
  <si>
    <t>foot</t>
  </si>
  <si>
    <t>(LL-33) Occupancy Sensors for LED Refrigerated Case Lighting</t>
  </si>
  <si>
    <t>(FE-35) Refrigerated Savings due to Lighting Savings (-20°F - 0°F)</t>
  </si>
  <si>
    <t>(FE-36) Refrigerated Savings due to Lighting Savings (0°F - 20°F)</t>
  </si>
  <si>
    <t>(FE-37) Refrigerated Savings due to Lighting Savings (20°F - 40°F)</t>
  </si>
  <si>
    <t>Networked Lighting Controls (select product) - Reservation Required</t>
  </si>
  <si>
    <t>Pre-Upgrade
# of Fixtures</t>
  </si>
  <si>
    <t>Pre-Upgrade
Watts/Fixture</t>
  </si>
  <si>
    <t>Post-Upgrade
# of Fixtures</t>
  </si>
  <si>
    <t>Post-Upgrade
Watts/ Fixture</t>
  </si>
  <si>
    <t>Networked Lighting Control Tier 2 - Additional Rebates</t>
  </si>
  <si>
    <t>Unit</t>
  </si>
  <si>
    <t>(LO-52T2) DLC-listed NLC system (Reservation Required)</t>
  </si>
  <si>
    <t>Interior Lighting Power Density (select product)</t>
  </si>
  <si>
    <t>LPD Maximum</t>
  </si>
  <si>
    <t>Watts</t>
  </si>
  <si>
    <t>Building Area</t>
  </si>
  <si>
    <t>Actual LPD</t>
  </si>
  <si>
    <t>(LO-17NC) LPD (Convention center)</t>
  </si>
  <si>
    <t>Garage Lighting Power Density (select product)</t>
  </si>
  <si>
    <t>(LO-18NC) Interior LPD (Parking Garage = 8760 hrs)</t>
  </si>
  <si>
    <t>Exterior Lighting Power Density (select product)</t>
  </si>
  <si>
    <t>(LO-19NC) LPD (Uncovered parking)</t>
  </si>
  <si>
    <t>HVAC</t>
  </si>
  <si>
    <t>Air Conditioning Systems and Heat Pumps</t>
  </si>
  <si>
    <t>Tons/Unit</t>
  </si>
  <si>
    <t>(HE-2) Air Conditioning System (&lt; 65,000 Btuh, 5.4 tons, 3 phase)</t>
  </si>
  <si>
    <t>(HE-3) Air Conditioning System (65,001-135,000 Btuh, 5.4-11.3 tons)</t>
  </si>
  <si>
    <t>(HE-4) Air Conditioning System (135,001-240,000 Btuh, 11.3-20 tons)</t>
  </si>
  <si>
    <t>(HE-5) Air Conditioning System (240,001-760,000 Btuh, 20-63.3 tons)</t>
  </si>
  <si>
    <t>(HE-6) Air Conditioning System (&gt;760,000 Btuh, 63.3 tons, IEER 13)</t>
  </si>
  <si>
    <t>(HE-70) Air Conditioning System (&gt;760,000 Btuh, 63.3 tons, IEER 11.4)</t>
  </si>
  <si>
    <t>(HE-7) Air-source Heat Pumps (&lt; 65,000 Btuh, 5.4 tons, 3 phase)</t>
  </si>
  <si>
    <t>(HE-9) Air-source Heat Pumps (65,001-135,000 Btuh, 5.4-11.3 tons)</t>
  </si>
  <si>
    <t>(HE-10) Air-source Heat Pumps (135,001-240,000 Btuh, 11.3-20 tons)</t>
  </si>
  <si>
    <t>(HE-11) Air-source Heat Pumps (&gt;240,000 Btuh, 20 tons)</t>
  </si>
  <si>
    <t>(HE-12) Water Loop Heat Pumps (≤ 17,000 Btuh, 1.4 tons)</t>
  </si>
  <si>
    <t>(HE-13) Water Loop Heat Pumps (17,001-65,000 Btuh, 1.4-5.4 tons)</t>
  </si>
  <si>
    <t>(HE-14) Water Loop Heat Pumps (65,001-135,000 Btuh, 5.4-11.3 tons)</t>
  </si>
  <si>
    <t>(HE-17) Packaged Terminal Air Conditioner (&lt; 7,000 Btuh, 0.583 tons)</t>
  </si>
  <si>
    <t>(HE-55) Packaged Terminal Air Conditioner (7,000-15,000 Btuh, 0.583-1.25 tons)</t>
  </si>
  <si>
    <t>(HE-56) Packaged Terminal Air Conditioner (&gt; 15,000 Btuh, &gt;1.25 tons)</t>
  </si>
  <si>
    <t>(HE-18) Packaged Terminal Heat Pumps (&lt; 7,000 Btuh, 0.583 tons)</t>
  </si>
  <si>
    <t>(HE-66) Packaged Terminal Heat Pumps (7,000-15,000 Btuh, 0.583-1.25 tons)</t>
  </si>
  <si>
    <t>(HE-67) Packaged Terminal Heat Pumps (&gt; 15,000 Btuh, &gt;1.25 tons)</t>
  </si>
  <si>
    <t>(HE-72) Ground Loop Heat Pumps (&lt;135,000 Btuh, 17 EER, 3.5 COP)</t>
  </si>
  <si>
    <t>(HE-73) Ground Loop Heat Pumps (&lt;135,000 Btuh, 19 EER, 3.7 COP)</t>
  </si>
  <si>
    <t>(HE-74) Ground Loop Heat Pumps (&lt;135,000 Btuh per 0.1 EER increase)</t>
  </si>
  <si>
    <t>(HE-75) Ground Loop Heat Pumps (&lt;135,000 Btuh per 0.1 COP increase)</t>
  </si>
  <si>
    <t>Boilers and Furnaces</t>
  </si>
  <si>
    <t>G</t>
  </si>
  <si>
    <t>(HG-1) Modulating Burner Control Retrofit</t>
  </si>
  <si>
    <t>MBH</t>
  </si>
  <si>
    <t>(HG-2) Boiler Reset Controls</t>
  </si>
  <si>
    <t>(HG-3) High Efficiency Furnace (95% Efficient)</t>
  </si>
  <si>
    <t>(HG-4) High Efficiency Furnace (92% Efficient)</t>
  </si>
  <si>
    <t>(HG-5) High Efficiency Boiler (&lt; 300 MBH, 90% AFUE)</t>
  </si>
  <si>
    <t>(HG-6) Steam Trap Repair or Replace</t>
  </si>
  <si>
    <t>trap</t>
  </si>
  <si>
    <t>(HG-41) Steam Trap Monitoring System - Space Heating</t>
  </si>
  <si>
    <t>(HG-32) Oxygen Trim Boiler Control added to boilers without Linkageless Controls</t>
  </si>
  <si>
    <t>(HG-33) Linkageless Boiler Control</t>
  </si>
  <si>
    <t>(HG-34) Oxygen Trim Boiler Control added to boilers with Linkageless Controls</t>
  </si>
  <si>
    <t>(HG-38) Boiler Stack Economizer (80F Reduction)</t>
  </si>
  <si>
    <t>(HG-39) Boiler Stack Economizer (120F Reduction)</t>
  </si>
  <si>
    <t>(HG-40) Boiler Stack Economizer (200F Reduction)</t>
  </si>
  <si>
    <t>(HG-60) High Efficiency Boiler (&gt; 10,000 MBH, 88% Combustion Efficiency)</t>
  </si>
  <si>
    <t>(HG-61) High Efficiency Boiler (&gt; 10,000 MBH, 90% Combustion Efficiency)</t>
  </si>
  <si>
    <t>(HG-53) High Efficiency Boiler (&lt; 300 MBH 88% AFUE)</t>
  </si>
  <si>
    <t>(HG-55) High Efficiency Boiler (&gt; 2,500 to 10,000 MBH, 88% Combustion Efficiency)</t>
  </si>
  <si>
    <t>(HG-56) High Efficiency Boiler (&gt; 2,500 to 10,000 MBH, 90% Combustion Efficiency)</t>
  </si>
  <si>
    <t>(HG-57) High Efficiency Boiler (300 to 2,500 MBH, 88% Thermal Efficiency)</t>
  </si>
  <si>
    <t>(HG-58) High Efficiency Boiler (300 to 2,500 MBH, 90% Thermal Efficiency)</t>
  </si>
  <si>
    <t>HVAC Controls</t>
  </si>
  <si>
    <t>(HE-26) Guest Room Energy Management (AC/Electric heat)</t>
  </si>
  <si>
    <t>room</t>
  </si>
  <si>
    <t>(HE-27) Guest Room Energy Management (AC/Gas Heat)</t>
  </si>
  <si>
    <t>(HE-28) Web Enabled EMS (Electric) (Reservation Required)</t>
  </si>
  <si>
    <t>1000 sq ft cond floor area</t>
  </si>
  <si>
    <t>(HE-29) Chilled Water Reset (5 deg)</t>
  </si>
  <si>
    <t>ton</t>
  </si>
  <si>
    <t>(HE-59) Chilled Water Reset (10 deg)</t>
  </si>
  <si>
    <t>(HE-37) HVAC Occupancy Sensor</t>
  </si>
  <si>
    <t>(HE-57) Chiller Plant Optimization (Reservation Required)</t>
  </si>
  <si>
    <t>(HE-58) Optimum Start (Reservation Required)</t>
  </si>
  <si>
    <t>(HE-60) Dual Duct System/Multi Zone System to Variable Air Volume (Reservation Required)</t>
  </si>
  <si>
    <t>(HE-76) Water Loop Heat Pump (WLHP) System</t>
  </si>
  <si>
    <t>(HE-77) CAV (Constant Air Volume) to VAV (Variable Air Volume) (Electric Savings)</t>
  </si>
  <si>
    <t>(HG-15) Demand Control Ventilation</t>
  </si>
  <si>
    <t>(HG-16) HVAC Occupancy Sensor</t>
  </si>
  <si>
    <t>(HG-47) Dual Duct System/Multi Zone System to Variable Air Volume</t>
  </si>
  <si>
    <t>(HG-48) DCV and HVAC Occupancy Sensor</t>
  </si>
  <si>
    <t>(HG-18) Hotel Guestroom Energy Management (Gas)</t>
  </si>
  <si>
    <t>(HG-46) Optimum Start</t>
  </si>
  <si>
    <t>(HG-59) CAV (Constant Air Volume) to VAV (Variable Air Volume) (Gas Savings)</t>
  </si>
  <si>
    <t>Other HVAC</t>
  </si>
  <si>
    <t>(HE-39) VFD Supply/Return Fan (some applications may be NC eligible)</t>
  </si>
  <si>
    <t>fan hp</t>
  </si>
  <si>
    <t>(HE-40) VFD Secondary CHW Pump</t>
  </si>
  <si>
    <t>CHW pump hp</t>
  </si>
  <si>
    <t>(HE-69) VFD for HVAC Fans - Fixed Speed, Tier 1 (51-54 Hz)</t>
  </si>
  <si>
    <t>hp</t>
  </si>
  <si>
    <t>(HE-41) Economizer</t>
  </si>
  <si>
    <t>(HE-42) Cool Roof</t>
  </si>
  <si>
    <t>1000 sq ft roof area</t>
  </si>
  <si>
    <t>(HE-43) High Performance Glazing</t>
  </si>
  <si>
    <t>100 sq ft glazing</t>
  </si>
  <si>
    <t>(HE-44) Window Film</t>
  </si>
  <si>
    <t>100 sq ft</t>
  </si>
  <si>
    <t>(HE-68) Original Double-hung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</si>
  <si>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</si>
  <si>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</si>
  <si>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</si>
  <si>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</si>
  <si>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</si>
  <si>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</si>
  <si>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</si>
  <si>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</si>
  <si>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fan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</si>
  <si>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</si>
  <si>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</si>
  <si>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</si>
  <si>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</si>
  <si>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</si>
  <si>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</si>
  <si>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1000 sq ft floor area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</si>
  <si>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</si>
  <si>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</si>
  <si>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</si>
  <si>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</si>
  <si>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</si>
  <si>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 - Exterior</t>
  </si>
  <si>
    <t>sq ft</t>
  </si>
  <si>
    <t>(HG-49) HVAC Boiler Sequencing</t>
  </si>
  <si>
    <t>(HG-51) Enhanced Ventilation Control</t>
  </si>
  <si>
    <t>(HG-52) Original Double-hung Window with Low U Storm</t>
  </si>
  <si>
    <t>(HG-54) Window Reduction</t>
  </si>
  <si>
    <t>Chillers (select product) - Use New Chiller Addendum to Calculate Savings</t>
  </si>
  <si>
    <t>Estimate of 1st Year Savings (kWh)</t>
  </si>
  <si>
    <t>HVAC/Boiler Tune-ups</t>
  </si>
  <si>
    <t>(HE-48) Refrigerant Charging Correction on RTU AC</t>
  </si>
  <si>
    <t>(HE-49) DX Condenser Coil Cleaning</t>
  </si>
  <si>
    <t>(HE-50) Chiller Tune-up</t>
  </si>
  <si>
    <t>(HG-21) Boiler Tune-up (110-500 MBH)</t>
  </si>
  <si>
    <t>boiler</t>
  </si>
  <si>
    <t>(HG-22) Boiler Tune-up (501-1,200 MBH)</t>
  </si>
  <si>
    <t>(HG-23) Boiler Tune-up (&gt;1,200 MBH)</t>
  </si>
  <si>
    <t>(HG-24) Process Boiler Tune-up (&lt; 3,000 MBH)</t>
  </si>
  <si>
    <t>(HG-25) Process Boiler Tune-up (3,000 - &lt; 6,000 MBH)</t>
  </si>
  <si>
    <t>(HG-26) Process Boiler Tune-up (6,000 - &lt; 10,000 MBH)</t>
  </si>
  <si>
    <t>(HG-27) Process Boiler Tune-up (&gt;= 10,000 MBH)</t>
  </si>
  <si>
    <t>(HG-28) Domestic Hot Water Tune-up (&gt;= 199 MBH)</t>
  </si>
  <si>
    <t>(HG-29) Furnace/RTU Tune-up (40 - 300 MBH)</t>
  </si>
  <si>
    <t>furnace/RTU</t>
  </si>
  <si>
    <t>(HG-30) Furnace/RTU Tune-up (301 - 500 MBH)</t>
  </si>
  <si>
    <t>(HG-31) Furnace/RTU Tune-up (&gt;500 MBH)</t>
  </si>
  <si>
    <t>(HG-42) Process Furnace/Oven Tune-up (&lt; 3,000 MBH)</t>
  </si>
  <si>
    <t>furnace/oven</t>
  </si>
  <si>
    <t>(HG-43) Process Furnace/Oven Tune-up (3,000 - &lt; 6,000 MBH)</t>
  </si>
  <si>
    <t>(HG-44) Process Furnace/Oven Tune-up (6,000 - &lt; 10,000 MBH)</t>
  </si>
  <si>
    <t>(HG-45) Process Furnace/Oven Tune-up (&gt;= 10,000 MBH)</t>
  </si>
  <si>
    <t>(HG-50) Process Boiler Tune-up (Pool/Spa)</t>
  </si>
  <si>
    <t>Agriculture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</si>
  <si>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</si>
  <si>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</si>
  <si>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</si>
  <si>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</si>
  <si>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</si>
  <si>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</si>
  <si>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</si>
  <si>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</si>
  <si>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(AG-21) Fan T-Stat Controller (Reservation Required)</t>
  </si>
  <si>
    <t>Process</t>
  </si>
  <si>
    <t>(PE-64) High Efficiency Pumps (&lt; 2,000 hrs/yr)</t>
  </si>
  <si>
    <t>(PE-65) High Efficiency Pumps (&gt; 2,000 hrs/yr)</t>
  </si>
  <si>
    <t>Variable Frequency Drive/Electrically Commutated Motors for Process (select product)</t>
  </si>
  <si>
    <t>Size (hp) per Pump or Fan</t>
  </si>
  <si>
    <t># of Pumps/Fans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</si>
  <si>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</si>
  <si>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(PE-22) VFD on Computer Room AC (CRAC) Supply Fans</t>
  </si>
  <si>
    <t>CRAC Units</t>
  </si>
  <si>
    <t>Size (MBH) per Unit</t>
  </si>
  <si>
    <t># of CRAC Units</t>
  </si>
  <si>
    <t>(PE-98) Computer Room Hot Aisle Cold Aisle Configuration (10°F Return Air Increase, Air-cooled Class)</t>
  </si>
  <si>
    <t>(PE-99) Computer Room Hot Aisle Cold Aisle Configuration (10°F Return Air Increase, Air-cooled Class)</t>
  </si>
  <si>
    <t>(PE-100) Computer Room Hot Aisle Cold Aisle Configuration (10°F Return Air Increase, Glycol-cooled Class)</t>
  </si>
  <si>
    <t>(PE-101) Computer Room Hot Aisle Cold Aisle Configuration (10°F Return Air Increase, Glycol-cooled Class)</t>
  </si>
  <si>
    <t>(PE-102) Computer Room Hot Aisle Cold Aisle Configuration (10°F Return Air Increase, Water-cooled Class)</t>
  </si>
  <si>
    <t>(PE-103) Computer Room Hot Aisle Cold Aisle Configuration (10°F Return Air Increase, Water-cooled Class)</t>
  </si>
  <si>
    <t>(PE-104) Computer Room Hot Aisle Cold Aisle Configuration (5°F Return Air Increase, Air-cooled Class)</t>
  </si>
  <si>
    <t>(PE-105) Computer Room Hot Aisle Cold Aisle Configuration (5°F Return Air Increase, Air-cooled Class)</t>
  </si>
  <si>
    <t>(PE-106) Computer Room Hot Aisle Cold Aisle Configuration (5°F Return Air Increase, Glycol-cooled Class)</t>
  </si>
  <si>
    <t>(PE-107) Computer Room Hot Aisle Cold Aisle Configuration (5°F Return Air Increase, Glycol-cooled Class)</t>
  </si>
  <si>
    <t>(PE-108) Computer Room Hot Aisle Cold Aisle Configuration (5°F Return Air Increase, Water-cooled Class)</t>
  </si>
  <si>
    <t>(PE-109) Computer Room Hot Aisle Cold Aisle Configuration (5°F Return Air Increase, Water-cooled Class)</t>
  </si>
  <si>
    <t>(PE-110) CRAC Air Side Economizer Air-cooled Class 1</t>
  </si>
  <si>
    <t>(PE-111) CRAC Air Side Economizer Air-cooled Class 2</t>
  </si>
  <si>
    <t>(PE-112) CRAC Air Side Economizer Air-cooled Class 3</t>
  </si>
  <si>
    <t>(PE-113) CRAC Glycol Economizer Glycol-cooled Class 1</t>
  </si>
  <si>
    <t>(PE-114) CRAC Glycol Economizer Glycol-cooled Class 2</t>
  </si>
  <si>
    <t>(PE-115) CRAC Glycol Economizer Glycol-cooled Class 3</t>
  </si>
  <si>
    <t>(PE-116) CRAC Refrigerant Economizer Air-cooled Class 1</t>
  </si>
  <si>
    <t>(PE-117) CRAC Refrigerant Economizer Air-cooled Class 2</t>
  </si>
  <si>
    <t>(PE-118) CRAC Refrigerant Economizer Air-cooled Class 3</t>
  </si>
  <si>
    <t>(PE-119) High Efficiency CRAC Air-cooled Class 1</t>
  </si>
  <si>
    <t>(PE-120) High Efficiency CRAC Air-cooled Class 2</t>
  </si>
  <si>
    <t>(PE-121) High Efficiency CRAC Air-cooled Class 3</t>
  </si>
  <si>
    <t>(PE-122) High Efficiency CRAC Glycol-cooled Class 1</t>
  </si>
  <si>
    <t>(PE-123) High Efficiency CRAC Glycol-cooled Class 2</t>
  </si>
  <si>
    <t>(PE-124) High Efficiency CRAC Glycol-cooled Class 3</t>
  </si>
  <si>
    <t>(PE-125) High Efficiency CRAC Water-cooled Class 1</t>
  </si>
  <si>
    <t>(PE-126) High Efficiency CRAC Water-cooled Class 2</t>
  </si>
  <si>
    <t>(PE-127) High Efficiency CRAC Water-cooled Class 3</t>
  </si>
  <si>
    <t>(PE-134) Computer Room Air Side Heat Exchanger (&lt; 65 MBH)</t>
  </si>
  <si>
    <t>(PE-135) Computer Room Air Side Heat Exchanger (65 - 240 MBH)</t>
  </si>
  <si>
    <t>(PE-136) Computer Room Air Side Heat Exchanger (&gt; 240 MBH)</t>
  </si>
  <si>
    <t>Compressed Air</t>
  </si>
  <si>
    <t>(CA-53) Engineered Nozzles Compressed Air (1,000 hrs, 1/8" Diameter)</t>
  </si>
  <si>
    <t>nozzle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</si>
  <si>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</si>
  <si>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</si>
  <si>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</si>
  <si>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</si>
  <si>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</si>
  <si>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</si>
  <si>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</si>
  <si>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</si>
  <si>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</si>
  <si>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</si>
  <si>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</si>
  <si>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</si>
  <si>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</si>
  <si>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</si>
  <si>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</si>
  <si>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(CA-69) Handheld Engineered Nozzles Compressed Air (500 hrs, 1/4" Diameter)</t>
  </si>
  <si>
    <t xml:space="preserve">(CA-70) Handheld Engineered Nozzles Compressed Air (600 hrs, 1/4" Diameter) </t>
  </si>
  <si>
    <t>(CA-71) Handheld Engineered Nozzles Compressed Air (700 hrs, 1/4" Diameter)</t>
  </si>
  <si>
    <t>(CA-72) Handheld Engineered Nozzles Compressed Air (800+ hrs, 1/4" Diameter)</t>
  </si>
  <si>
    <t>(CA-73) Handheld Engineered Nozzles Compressed Air (500 hrs, 3/8" Diameter)</t>
  </si>
  <si>
    <t>(CA-74) Handheld Engineered Nozzles Compressed Air (600 hrs, 3/8" Diameter)</t>
  </si>
  <si>
    <t>(CA-75) Handheld Engineered Nozzles Compressed Air (700 hrs, 3/8" Diameter)</t>
  </si>
  <si>
    <t>(CA-76) Handheld Engineered Nozzles Compressed Air (800+ hrs, 3/8" Diameter)</t>
  </si>
  <si>
    <t>(CA-77) Handheld Engineered Nozzles Compressed Air (500 hrs, 1/2" Diameter)</t>
  </si>
  <si>
    <t>(CA-78) Handheld Engineered Nozzles Compressed Air (600 hrs, 1/2" Diameter)</t>
  </si>
  <si>
    <t>(CA-79) Handheld Engineered Nozzles Compressed Air (700 hrs, 1/2" Diameter)</t>
  </si>
  <si>
    <t>(CA-80) Handheld Engineered Nozzles Compressed Air (800+ hrs, 1/2" Diameter)</t>
  </si>
  <si>
    <t>(CA-24) Compressed Air Pressure Flow Controller</t>
  </si>
  <si>
    <t>(CA-25) Compressed Air Audit with Leak Repair - VSD</t>
  </si>
  <si>
    <t>(CA-41) Compressed Air Audit with Leak Repair - Non-VSD</t>
  </si>
  <si>
    <t>(CA-43) VSD Air Compressor (50-500 hp, &gt;6,000 hrs)</t>
  </si>
  <si>
    <t>(CA-34) VSD Air Compressor Replacement (&lt; 50 hp, 1 shift - 2,080 hrs/yr)</t>
  </si>
  <si>
    <t>(CA-51) VSD Air Compressor Replacement (&lt; 50 hp, 2 shifts - 4,160 hrs/yr)</t>
  </si>
  <si>
    <t>(CA-44) VSD Air Compressor Replacement (&lt; 50 hp, 3 shifts - 6,240 hrs/yr)</t>
  </si>
  <si>
    <t>(CA-52) VSD Air Compressor Replacement (&lt; 50 hp, 24/7)</t>
  </si>
  <si>
    <t>(CA-27) Efficient Compressed Air Dryers (Refrigerated Cycling Thermal Mass)</t>
  </si>
  <si>
    <t>SCFM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</si>
  <si>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</si>
  <si>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</si>
  <si>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</si>
  <si>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</si>
  <si>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(CA-42) Compressed Air Storage Tank (≤1 to ≥3 gal/CFM of trim compressor capacity)</t>
  </si>
  <si>
    <t>(CA-32) Compressed Air Storage Tank (≤3 to ≥5 gal/CFM of trim compressor capacity)</t>
  </si>
  <si>
    <t>(CA-33) Variable Displacement Air Compressor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</si>
  <si>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</si>
  <si>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</si>
  <si>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</si>
  <si>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</si>
  <si>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</si>
  <si>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</si>
  <si>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(CA-45) VSD Air Compressor (Multi, 50-500 hp, &gt; 7,200 hrs)</t>
  </si>
  <si>
    <t>(CA-46) VSD Air Compressor (Multi, 50-500 hp, &gt; 4,000 hrs)</t>
  </si>
  <si>
    <t>(CA-47) VSD Retrofit Air Compressor (Multi, 50-300 hp, &gt; 7,200 hrs)</t>
  </si>
  <si>
    <t>(CA-48) Two Stage Rotary Screw Air Compressor (VSD/VD/LNL)</t>
  </si>
  <si>
    <t>(CA-49) Low Pressure Drop Air Filters</t>
  </si>
  <si>
    <t>(CA-50) Air Compressor Outdoor Air Intake</t>
  </si>
  <si>
    <t>(CA-81) Dew Point Controls for Desiccant Air Dryers</t>
  </si>
  <si>
    <t>Miscellaneous Process Electric</t>
  </si>
  <si>
    <t>(PE-23) 3 Phase HP Battery Charger (1 Shift)</t>
  </si>
  <si>
    <t>charger</t>
  </si>
  <si>
    <t>(PE-24) 3 Phase HP Battery Charger (2 Shifts)</t>
  </si>
  <si>
    <t>(PE-25) 3 Phase HP Battery Charger (3 Shifts)</t>
  </si>
  <si>
    <t>(PE-26) Electronically Commutated Plug Fans (In-Cabinet)</t>
  </si>
  <si>
    <t>(PE-27) Electronically Commutated Plug Fans (Under-Cabinet)</t>
  </si>
  <si>
    <t>(PE-63) Process Cooling Ventilation Reduction (CFM)</t>
  </si>
  <si>
    <t>(PE-31) Barrel Wraps for Injection Molders &amp; Extruders</t>
  </si>
  <si>
    <t>(PE-32) Insulated Pellet Dryer Ducts (3" diameter)</t>
  </si>
  <si>
    <t>linear foot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</si>
  <si>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</si>
  <si>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</si>
  <si>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</si>
  <si>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</si>
  <si>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</si>
  <si>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</si>
  <si>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</si>
  <si>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</si>
  <si>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(PE-41) Electric Motors replacing Pneumatic (Air) Motors</t>
  </si>
  <si>
    <t>(PE-42) High Efficiency Welders (Reservation Required)</t>
  </si>
  <si>
    <t>welder</t>
  </si>
  <si>
    <t>(PE-43) Air Blowers replacing Compressed Air Blow-off</t>
  </si>
  <si>
    <t>(PE-44) Electric Tools Replacing Pneumatic Tools</t>
  </si>
  <si>
    <t>tool</t>
  </si>
  <si>
    <t>(PE-48) Cordless Tools Replacing Pneumatic Tools (Reservation Required)</t>
  </si>
  <si>
    <t>unit</t>
  </si>
  <si>
    <t>(PE-45) Fiber Laser Replacing CO2 Laser Cutter (≥ 4,000 hrs/yr)</t>
  </si>
  <si>
    <t>output kW</t>
  </si>
  <si>
    <t>(PE-49) Fiber Laser Cutter Replacing CO2 Laser Cutter (≥ 2,500 to &lt; 4,000 hrs/yr)</t>
  </si>
  <si>
    <t>(PE-67) VSD Plastic Injection Molding Machine - Constant Displacement Base (1,600 - 3,000 hrs/yr)</t>
  </si>
  <si>
    <t>(PE-68) VSD Plastic Injection Molding Machine - Constant Displacement Base (3,001 - 5,000 hrs/yr)</t>
  </si>
  <si>
    <t>(PE-69) VSD Plastic Injection Molding Machine - Constant Displacement Base (5,001 - 8,760 hrs/yr)</t>
  </si>
  <si>
    <t>(PE-70) VSD Plastic Injection Molding Machine - Variable Displacement Base (1,600 - 3,000 hrs/yr)</t>
  </si>
  <si>
    <t>(PE-71) VSD Plastic Injection Molding Machine - Variable Displacement Base (3,001 - 5,000 hrs/yr)</t>
  </si>
  <si>
    <t>(PE-72) VSD Plastic Injection Molding Machine - Variable Displacement Base (5,001 - 8,760 hrs/yr)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</si>
  <si>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</si>
  <si>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</si>
  <si>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</si>
  <si>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</si>
  <si>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</si>
  <si>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</si>
  <si>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</si>
  <si>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</si>
  <si>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</si>
  <si>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</si>
  <si>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</si>
  <si>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</si>
  <si>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</si>
  <si>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</si>
  <si>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</si>
  <si>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</si>
  <si>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</si>
  <si>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</si>
  <si>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</si>
  <si>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</si>
  <si>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</si>
  <si>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</si>
  <si>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(PE-95) ENERGY STAR UPS Multiple Mode VFD/VFI (≤ 0.35 kW)</t>
  </si>
  <si>
    <t>(PE-96) ENERGY STAR UPS Multiple Mode VFD/VI (&gt; 0.35 kW to ≤ 1.5 kW)</t>
  </si>
  <si>
    <r>
      <t>(PE-142) ENERGY STAR UPS Single Mode VFI (</t>
    </r>
    <r>
      <rPr>
        <sz val="11"/>
        <rFont val="Aptos Narrow"/>
        <family val="2"/>
      </rPr>
      <t xml:space="preserve">≤ </t>
    </r>
    <r>
      <rPr>
        <sz val="11"/>
        <rFont val="Verdana"/>
        <family val="2"/>
      </rPr>
      <t>0.35 kW)</t>
    </r>
  </si>
  <si>
    <t>(PE-143) ENERGY STAR UPS Single Mode VFI (&gt; 0.35 kW to ≤ 1.5 kW)</t>
  </si>
  <si>
    <t>(PE-144) ENERGY STAR UPS Single Mode VFI  (&gt; 1.5 kW to ≤ 10 kW)</t>
  </si>
  <si>
    <t>(PE-145) ENERGY STAR UPS Multiple Mode VFD/VFI (&gt; 0.35 kW to ≤ 1.5 kW)</t>
  </si>
  <si>
    <t>(PE-146) ENERGY STAR UPS Multiple Mode VFD/VFI (&gt; 1.5 kW to ≤ 10 kW)</t>
  </si>
  <si>
    <t>(PE-147) Switch Peripheral Equipment Consolidation</t>
  </si>
  <si>
    <t>kW reduced</t>
  </si>
  <si>
    <t>(PE-97) VFD for Fixed Speed Process Pump Control</t>
  </si>
  <si>
    <t>(PE-128) Laboratory - VAV Hood</t>
  </si>
  <si>
    <t>(PE-130) Efficient Rectifier (≤ 200 amps at 94% Efficiency with CRAC Economizer)</t>
  </si>
  <si>
    <t>(PE-131) Efficient Rectifier (≤ 200 amps at 94% Efficiency without CRAC Economizer)</t>
  </si>
  <si>
    <t>(PE-132) Efficient Rectifier (≤ 200 amps at 97% Efficiency with CRAC Economizer)</t>
  </si>
  <si>
    <t>(PE-133) Efficient Rectifier (≤ 200 amps at 97% Efficiency without CRAC Economizer)</t>
  </si>
  <si>
    <t>(PE-137) VFD for Pool Pump</t>
  </si>
  <si>
    <t>(PE-138) VFD for Process Fans (Fixed Speed, Tier 1, 51 to 54 Hz)</t>
  </si>
  <si>
    <t>(PE-139) VFD for Process Fans (Fixed Speed, Tier 1, 51 to 54 Hz ECM)</t>
  </si>
  <si>
    <t>(PE-140) VFD for Process Fans (Fixed Speed, Tier 2, under 50 Hz)</t>
  </si>
  <si>
    <t>(PE-141) VFD for Process Fans (Fixed Speed, Tier 2, under 50 Hz ECM)</t>
  </si>
  <si>
    <t>(AG-1) VFD on Irrigation Systems (Reservation Required)</t>
  </si>
  <si>
    <t>(AG-2) Sprinkler to Drip Irrigation Systems (Reservation Required)</t>
  </si>
  <si>
    <t>acre</t>
  </si>
  <si>
    <t>(AG-3) Low Pressure Sprinkler Nozzles (Reservation Required)</t>
  </si>
  <si>
    <t>(AG-4) Scroll Compressor for Dairy Refrigeration</t>
  </si>
  <si>
    <t>1000 lbs of milk/day</t>
  </si>
  <si>
    <t>(AG-5) Variable Frequency Controller for Vacuum Pump (Reservation Required)</t>
  </si>
  <si>
    <t>(AG-6) VFD on Milk Pump with Existing Pre-cooler (Reservation Required)</t>
  </si>
  <si>
    <t>(AG-7) VFD on Milk Pump with New Pre-cooler (Reservation Required)</t>
  </si>
  <si>
    <t>(AG-8) Milk Pre-cooler (Heat Exchanger, Chiller Savings)</t>
  </si>
  <si>
    <t>lb milk/day</t>
  </si>
  <si>
    <t>(AG-9) Grain Storage Temperature/Moisture Controller</t>
  </si>
  <si>
    <t>(AG-10) Dairy Refrigeration Tune-up</t>
  </si>
  <si>
    <t>(AG-22) VFD on Fans (750-2,000 hrs/yr)</t>
  </si>
  <si>
    <t>(AG-23) VFD on Fans (&gt;2,000 hrs/yr)</t>
  </si>
  <si>
    <t>(AG-24) VFD on Pumps (750-2,000 hrs/yr)</t>
  </si>
  <si>
    <t>(AG-25) VFD on Pumps (&gt;2,000 hrs/yr)</t>
  </si>
  <si>
    <t>Misc Process Gas</t>
  </si>
  <si>
    <t>(PG-14) Furnace Tube Inserts</t>
  </si>
  <si>
    <t>insert</t>
  </si>
  <si>
    <t>(PG-15) High Efficiency Process Boiler (Water)</t>
  </si>
  <si>
    <t>(PG-16) High Efficiency Process Boiler (Steam)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</si>
  <si>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</si>
  <si>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</si>
  <si>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</si>
  <si>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</si>
  <si>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(PG-21) Air Compressor Exhaust Heat Recovery</t>
  </si>
  <si>
    <t>(PG-22) Process Boiler Stack Economizer (80F Reduction)</t>
  </si>
  <si>
    <t>(PG-23) Process Boiler Stack Economizer (120F Reduction)</t>
  </si>
  <si>
    <t>(PG-24) Process Boiler Stack Economizer (200F Reduction)</t>
  </si>
  <si>
    <t>(PG-25) Modulated Boiler Control for Process (5:1 and 10:1 Turndown)</t>
  </si>
  <si>
    <t>(PG-26) Regenerative/Recuperative Thermal Oxidizer (2 shift, Retrofit)</t>
  </si>
  <si>
    <t>(PG-27) Regenerative/Recuperative Thermal Oxidizer (3 shift, Retrofit)</t>
  </si>
  <si>
    <t>(PG-28) Regenerative Thermal Oxidizer (2 shift, Replacement)</t>
  </si>
  <si>
    <t>(PG-29) Regenerative Thermal Oxidizer (3 shift, Replacement)</t>
  </si>
  <si>
    <t>(PG-30) Optimized Snow and Ice Melt Controls (with Idle Mode)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</si>
  <si>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 psig)</t>
    </r>
  </si>
  <si>
    <t>(PG-32) Steam Trap Monitoring System - Industrial (15-30 psig)</t>
  </si>
  <si>
    <t>(PG-33) Steam Trap Monitoring System - Industrial (30-75 psig)</t>
  </si>
  <si>
    <t>(PG-34) Steam Trap Monitoring System - Industrial (75-125 psig)</t>
  </si>
  <si>
    <t>(PG-35) Steam Trap Monitoring System - Industrial (125-175 psig)</t>
  </si>
  <si>
    <t>(PG-36) Steam Trap Monitoring System - Industrial (175-250 psig)</t>
  </si>
  <si>
    <t>(PG-37) Steam Trap Monitoring System - Industrial (250-300 psig)</t>
  </si>
  <si>
    <t>(PG-38) Process Boiler Sequencing</t>
  </si>
  <si>
    <t>(PG-39) Optimized Snow and Ice Melt Controls  (without Idle Mode)</t>
  </si>
  <si>
    <t>Miscellaneous</t>
  </si>
  <si>
    <t>Refrigeration</t>
  </si>
  <si>
    <t>(FE-20) Evaporator Controls with Demand Defrost for Walk-In Coolers</t>
  </si>
  <si>
    <t>(FE-21) Evaporator Controls with Demand Defrost for Walk-In Freezers</t>
  </si>
  <si>
    <t>(FE-22) Efficient Oversized Refrigeration Condenser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</si>
  <si>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</si>
  <si>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</si>
  <si>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</si>
  <si>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</si>
  <si>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</si>
  <si>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</si>
  <si>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</si>
  <si>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</si>
  <si>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</si>
  <si>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(FE-29) Strip Curtains on Walk-in Cooler Doors</t>
  </si>
  <si>
    <t>(FE-30) Strip Curtains on Walk-in Freezer Doors</t>
  </si>
  <si>
    <t>(FE-31) Door Gaskets on Walk-in Coolers and Freezers (Reservation Required)</t>
  </si>
  <si>
    <t>(FE-32) Automatic Door Closers for Refrigerated Walk-In Cooler/Freezer Doors (Reservation Required)</t>
  </si>
  <si>
    <t>(FE-33) Reach-In Refrigerated Display Case Door Retrofit (Medium Temp) (Reservation Required)</t>
  </si>
  <si>
    <t>(FE-34) Reach-In Refrigerated Display Case Door Retrofit (Low Temp) (Reservation Required)</t>
  </si>
  <si>
    <t>(FE-51) Permanent Magnet Synchronous Motors (Medium Temp Walk-in, Replacing SP)</t>
  </si>
  <si>
    <t>(FE-52) Permanent Magnet Synchronous Motors (Low Temp Walk-in, Replacing SP)</t>
  </si>
  <si>
    <t>(FE-53) Permanent Magnet Synchronous Motors (Medium Temp Walk-in, Replacing PSC)</t>
  </si>
  <si>
    <t>(FE-54) Permanent Magnet Synchronous Motors (Low Temp Walk-in, Replacing PSC)</t>
  </si>
  <si>
    <t>(FE-55) Permanent Magnet Synchronous Motors (Medium Temp Case, Replacing SP)</t>
  </si>
  <si>
    <t>(FE-56) Permanent Magnet Synchronous Motors (Low Temp Case, Replacing SP)</t>
  </si>
  <si>
    <t>(FE-57) Permanent Magnet Synchronous Motors (Medium Temp Case, Replacing ECM)</t>
  </si>
  <si>
    <t>(FE-58) Permanent Magnet Synchronous Motors (Low Temp Case, Replacing ECM)</t>
  </si>
  <si>
    <t>(FG-11) Vertical Night Covers</t>
  </si>
  <si>
    <t>(FG-12) Refrigeration Condenser Waste Heat Recovery (Domestric Water Heating)</t>
  </si>
  <si>
    <t>(FG-13) Refrigeration Condenser Waste Heat Recovery (Space Heating)</t>
  </si>
  <si>
    <t>(FG-14) Reach-In Refrigerated Display Case Door Retrofit (Medium Temp)</t>
  </si>
  <si>
    <t>(FG-15) Reach-In Refrigerated Display Case Door Retrofit (Low Temp)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</si>
  <si>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</si>
  <si>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</si>
  <si>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</si>
  <si>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</si>
  <si>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(ME-1) Intelligent Surge Protector</t>
  </si>
  <si>
    <t>protector</t>
  </si>
  <si>
    <t>(ME-2) PC Network Energy Management Controls</t>
  </si>
  <si>
    <t>PC</t>
  </si>
  <si>
    <t>(AG-11) Low-Energy Livestock Waterer</t>
  </si>
  <si>
    <t>waterer</t>
  </si>
  <si>
    <t>(AG-12) Farm Energy-Audit-Electric</t>
  </si>
  <si>
    <t>audit</t>
  </si>
  <si>
    <t>(AG-39) Dehumidification Units (&gt; 155 to ≤ 478 Pint/Day Capacity)</t>
  </si>
  <si>
    <t>pint/day</t>
  </si>
  <si>
    <t>(AG-42) Total ERV Indoor Ag (HID base)</t>
  </si>
  <si>
    <t>(Ag-43) Total ERV Indoor Ag (LED base)</t>
  </si>
  <si>
    <t>(AG-44) Heating Mats for Hog Farms (Single)</t>
  </si>
  <si>
    <t>mat</t>
  </si>
  <si>
    <t>(AG-45) Heating Mats for Hog Farms (Double)</t>
  </si>
  <si>
    <t>(AG-12) Farm Energy-Audit-Gas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</si>
  <si>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</si>
  <si>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</si>
  <si>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</si>
  <si>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</si>
  <si>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without Thermal Curtains</t>
  </si>
  <si>
    <t>(AG-29) Greenhouse Hydronic Heating with Thermal Curtains</t>
  </si>
  <si>
    <t>New Construction LEED</t>
  </si>
  <si>
    <t>(NC-1) LEED Design Review (Electric only)</t>
  </si>
  <si>
    <t>review</t>
  </si>
  <si>
    <t>(NC-1) LEED Design Review (Electric portion of Combo)</t>
  </si>
  <si>
    <t>(NC-2) LEED Certification Level (Certified/Silver, Electric)</t>
  </si>
  <si>
    <t>kWh savings</t>
  </si>
  <si>
    <t>(NC-3) LEED Certification Level (Gold, Electric)</t>
  </si>
  <si>
    <t>(NC-4) LEED Certification Level (Platinum, Electric)</t>
  </si>
  <si>
    <t>(NC-1) LEED Design Review (Gas only)</t>
  </si>
  <si>
    <t>(NC-1) LEED Design Review (Gas portion of Combo)</t>
  </si>
  <si>
    <t>(NC-2) LEED Certification Level (Certified/Silver, Gas)</t>
  </si>
  <si>
    <t>therms</t>
  </si>
  <si>
    <t>(NC-3) LEED Certification Level (Gold, Gas)</t>
  </si>
  <si>
    <t>(NC-4) LEED Certification Level (Platinum, Gas)</t>
  </si>
  <si>
    <t>Hot Water and Laundry</t>
  </si>
  <si>
    <t>(ME-3) High Efficiency Clothes Washer (Electric Dryer, Electric Water Heater)</t>
  </si>
  <si>
    <t>washer</t>
  </si>
  <si>
    <t>(ME-4) High Efficiency Clothes Washer (Gas Dryer, Electric Water Heater)</t>
  </si>
  <si>
    <t>(WG-11) High Efficiency Clothes Washer (Electric Dryer, Gas Water Heater)</t>
  </si>
  <si>
    <t>(WG-12) High Efficiency Clothes Washer (Gas Dryer, Gas Water Heater)</t>
  </si>
  <si>
    <t>(WG-13) Ozone Laundry</t>
  </si>
  <si>
    <t>lb of laundry capacity</t>
  </si>
  <si>
    <t>(WG-1) High Efficiency Indirect Domestic Hot Water Heating System (90% efficient)</t>
  </si>
  <si>
    <t>(WG-2) Mid-efficiency Indirect Domestic Hot Water Heating System (84% efficient)</t>
  </si>
  <si>
    <t>(WG-3) Gas Tankless Water Heater</t>
  </si>
  <si>
    <t>heater</t>
  </si>
  <si>
    <t>(WG-8) Gas Storage Water Heater (&lt;=55 gallons, ≥ 0.80 UEF)</t>
  </si>
  <si>
    <t>(WG-10) Gas Storage Water Heater (&gt;75,000 Btuh, &gt;94% Thermal Efficiency)</t>
  </si>
  <si>
    <t>(WG-4) High Efficiency Pool Heating Boiler</t>
  </si>
  <si>
    <t>(WG-5) Low-Flow Aerators</t>
  </si>
  <si>
    <t>aerator</t>
  </si>
  <si>
    <t>(WG-6) Low-Flow Showerheads</t>
  </si>
  <si>
    <t>showerhead</t>
  </si>
  <si>
    <t>(WG-15) Water-cooled Condenser Heat Recovery (Domestic Water Heating, HVAC, Gas)</t>
  </si>
  <si>
    <t>(WG-16) Air-cooled Condenser Heat Recovery (Domestic Water Heating, HVAC, Gas)</t>
  </si>
  <si>
    <t>(WG-17) Water-cooled Condenser Heat Recovery (Domestic Water Heating, Process, Gas)</t>
  </si>
  <si>
    <t>(WG-18) Air-cooled Condenser Heat Recovery (Domestic Water Heating, Process, Gas)</t>
  </si>
  <si>
    <t>(WG-19) 0.5 gpm Laminar Flow Restrictor - Public</t>
  </si>
  <si>
    <t>restrictor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</si>
  <si>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</si>
  <si>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</si>
  <si>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</si>
  <si>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</si>
  <si>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Insulation</t>
  </si>
  <si>
    <t>(IG-1) Pipe Wrap Steam Boiler</t>
  </si>
  <si>
    <t>(IG-2) Pipe Wrap Steam Boiler Condensate Return</t>
  </si>
  <si>
    <t>(IG-3) Pipe Wrap Hot Water Boiler</t>
  </si>
  <si>
    <t>(IG-4) Domestic Hot Water Pipe Wrap (120F)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</si>
  <si>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</si>
  <si>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</si>
  <si>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</si>
  <si>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</si>
  <si>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</si>
  <si>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</si>
  <si>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</si>
  <si>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</si>
  <si>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</si>
  <si>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</si>
  <si>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</si>
  <si>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(ME-5) Heat Pump Storage Water Heater</t>
  </si>
  <si>
    <t>(ME-6) Electric Tankless Water Heater</t>
  </si>
  <si>
    <t>(ME-7) High Efficiency Hand Dryer</t>
  </si>
  <si>
    <t>dryer</t>
  </si>
  <si>
    <t>(ME-8) Automatic Speed Doors (Between Freezer and Dock)</t>
  </si>
  <si>
    <t>(ME-9) Automatic Speed Doors (Between Freezer and Cooler)</t>
  </si>
  <si>
    <t>(ME-10) Automatic Speed Doors (Between Cooler and Dock)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</si>
  <si>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</si>
  <si>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</si>
  <si>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</si>
  <si>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</si>
  <si>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</si>
  <si>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Heat Pump Water Heater - Residential Unit in Commercial Application</t>
  </si>
  <si>
    <t>(ME-17) NEMA Premium Transformer (Single-phase, incremental efficiency gain)</t>
  </si>
  <si>
    <t>0.01% of NEMA Premium efficiency per kVA</t>
  </si>
  <si>
    <t>(ME-18) NEMA Premium Transformer (Three-phase, incremental efficiency gain)</t>
  </si>
  <si>
    <t>(ME-19) High Efficiency Liquid Immersed (Single-phase Transformer, incremental efficiency gain)</t>
  </si>
  <si>
    <t>0.01% of additional efficiency per kVA</t>
  </si>
  <si>
    <t>(ME-20) High Efficiency Liquid Immersed (Three-phase Transformer, incremental efficiency gain)</t>
  </si>
  <si>
    <t>(ME-21) High Efficiency Medium Voltage Dry-type (Single-phase Transformer, incremental efficiency gain)</t>
  </si>
  <si>
    <t>(ME-22) High Efficiency Medium Voltage Dry-type (Three-phase Transformer, incremental efficency gain)</t>
  </si>
  <si>
    <t>(ME-23) High Efficiency Medium Voltage Dry-type (Single-phase Transformer)</t>
  </si>
  <si>
    <t>kVA</t>
  </si>
  <si>
    <t>(ME-24) High Efficiency Liquid Immersed (Single-phase Transformer)</t>
  </si>
  <si>
    <t>(ME-25) NEMA Premium Transformer (Single-phase)</t>
  </si>
  <si>
    <t>(ME-26) High Efficiency Liquid Immersed (Three-phase Transformer)</t>
  </si>
  <si>
    <t>(ME-27) High Efficiency Medium Voltage Dry-type (Three-phase Transformer)</t>
  </si>
  <si>
    <t>(ME-28) NEMA Premium Transformer (Three-phase)</t>
  </si>
  <si>
    <t>Building Operator Certification (Non-profit/Public Entity, Electric Only)</t>
  </si>
  <si>
    <t>participant of 194,500 sq ft</t>
  </si>
  <si>
    <t>Building Operator Certification (Non-profit/Public Entity, Electric Portion of Combo)</t>
  </si>
  <si>
    <t>Building Operator Certification (Profit/Private Entity, Electric Only)</t>
  </si>
  <si>
    <t>Building Operator Certification (Profit/Private Entity, Electric Portion of Combo)</t>
  </si>
  <si>
    <t>Building Operator Certification (Non-profit/Public Entity, Gas Only)</t>
  </si>
  <si>
    <t>Building Operator Certification (Non-profit/Public Entity, Gas Portion of Combo)</t>
  </si>
  <si>
    <t>Building Operator Certification (Profit/Private Entity, Gas Only)</t>
  </si>
  <si>
    <t>Building Operator Certification (Profit/Private Entity, Gas Portion of Combo)</t>
  </si>
  <si>
    <t>Custom</t>
  </si>
  <si>
    <t>Custom (Reservation Required)</t>
  </si>
  <si>
    <t>Total Electric</t>
  </si>
  <si>
    <t>kWh</t>
  </si>
  <si>
    <t>Total Gas</t>
  </si>
  <si>
    <t>MCF</t>
  </si>
  <si>
    <t>Date</t>
  </si>
  <si>
    <t>Measure/Measure Group</t>
  </si>
  <si>
    <t>Change/Update</t>
  </si>
  <si>
    <t>Completed By</t>
  </si>
  <si>
    <t>Last Update Date</t>
  </si>
  <si>
    <t>All for New Construction</t>
  </si>
  <si>
    <t>All measures were updated with NC tag that aligned with MEMD NC list.</t>
  </si>
  <si>
    <t>Mindy G</t>
  </si>
  <si>
    <t>Update I2 to correct date for last update</t>
  </si>
  <si>
    <t>Refrigerated Case Lighting</t>
  </si>
  <si>
    <t>Measure for linear feet option added with $10/ft as approved by Dane D</t>
  </si>
  <si>
    <t>Handheld Nozzles</t>
  </si>
  <si>
    <t>Handheld Nozzles added to align with DTRM offering</t>
  </si>
  <si>
    <t>At bottom left of each tab that is updated - update to current date; if tab didn't change - don't change it</t>
  </si>
  <si>
    <t>UPS</t>
  </si>
  <si>
    <t xml:space="preserve">Removed UPS options to align with 2025 MEMD update. </t>
  </si>
  <si>
    <t>Process Boiler &amp; Oven/Furnace Tune ups</t>
  </si>
  <si>
    <t>Reverted back to original structure per boiler with incentives by size bin</t>
  </si>
  <si>
    <t>Update this version history tab and then hide it</t>
  </si>
  <si>
    <t>Switch Peripheral</t>
  </si>
  <si>
    <t>Added measure.</t>
  </si>
  <si>
    <t>Ensure all tabs are locked</t>
  </si>
  <si>
    <t>Grow Light Dimming</t>
  </si>
  <si>
    <t>Added measures</t>
  </si>
  <si>
    <t>For Customer Rebate Calculator</t>
  </si>
  <si>
    <t>Ensure Contractor Intro Tab with</t>
  </si>
  <si>
    <t>www.michiganee.com</t>
  </si>
  <si>
    <t>contractors@michiganee.com</t>
  </si>
  <si>
    <t>is hidden</t>
  </si>
  <si>
    <t>Ensure the Customer Intro Tab is just called Intro</t>
  </si>
  <si>
    <t>Protect Workbook</t>
  </si>
  <si>
    <t>Rename file to YYYY Rebate Calculator-UpdatedMM.DD.YY</t>
  </si>
  <si>
    <t>Send to Marketing (Katie Greenfield right now) &amp; get calculator in the NAV library updated to the recent copy</t>
  </si>
  <si>
    <t>For Contractor Rebate Calculator</t>
  </si>
  <si>
    <t>Rename Intro Tab to Customer Intro Tab</t>
  </si>
  <si>
    <t>Hide Customer Intro tab</t>
  </si>
  <si>
    <t>Ensure the Contractor Intro Tab is just called Intro</t>
  </si>
  <si>
    <t>Rename file to YYYY Rebate Calculator-Contractor-UpdatedMM.DD.YY</t>
  </si>
  <si>
    <t>Send to Marketing (Katie Greenfield right now)</t>
  </si>
  <si>
    <t>Page will be hidden from users</t>
  </si>
  <si>
    <t>measure Name</t>
  </si>
  <si>
    <t>incentive</t>
  </si>
  <si>
    <t>LPD/Size</t>
  </si>
  <si>
    <t>(L-4) Interior LED Lighting; 24/7 operation (Reservation Required)</t>
  </si>
  <si>
    <t>(LL-87D) Exterior/Garage LED Lighting; 24/7 operation (Reservation Required)</t>
  </si>
  <si>
    <t>(AG-30) LED Grow Lights Tier 1 (&gt; 4,000 to ≤ 6,000 hrs/year)</t>
  </si>
  <si>
    <t>(AG-31) LED Grow Lights Tier 2 (&gt; 6,000 hrs/year)</t>
  </si>
  <si>
    <t>(AG-41) LED Grow Lights Tier 2 (&gt; 6,000 hrs/year)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</si>
  <si>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</si>
  <si>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</si>
  <si>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</si>
  <si>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</si>
  <si>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</si>
  <si>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</si>
  <si>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(LO-23T1) NLC Tier 1; 24/7 operation (168 hrs/week operation) (Reservation Required)</t>
  </si>
  <si>
    <t>(LO-23T2) NLC Tier 2; 24/7 operation (168 hrs/week operation) (Reservation Required)</t>
  </si>
  <si>
    <t>(LO-17NC) Interior LPD (Parking Garage &lt; 8760 hrs)</t>
  </si>
  <si>
    <t>(LO-19NC) LPD (Canopies/overhangs)</t>
  </si>
  <si>
    <t>(LO-19NC) LPD (Landscaping)</t>
  </si>
  <si>
    <t>(LO-19NC) LPD (Loading docks)</t>
  </si>
  <si>
    <t>(LO-19NC) LPD (Main entry: linear ft of door width)</t>
  </si>
  <si>
    <t>(LO-19NC) LPD (Other doors: linear ft of door width)</t>
  </si>
  <si>
    <t>(LO-19NC) LPD (Outdoor sales; open)</t>
  </si>
  <si>
    <t>(LO-19NC) LPD (Outdoor sales; street frontage per ft)</t>
  </si>
  <si>
    <t>(LO-19NC) LPD (Pedestrian tunnels)</t>
  </si>
  <si>
    <t>(LO-19NC) LPD (Plaza/special feature)</t>
  </si>
  <si>
    <t>(LO-19NC) LPD (Sales canopies; free standing and attached)</t>
  </si>
  <si>
    <t>(LO-19NC) LPD (Stairway)</t>
  </si>
  <si>
    <t>(LO-19NC) LPD (Walkways &lt;10ft wide: per linear ft)</t>
  </si>
  <si>
    <t>(LO-19NC) LPD (Walkways ≥10ft wide)</t>
  </si>
  <si>
    <t>(LO-17NC) LPD (Automotive Facility)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</si>
  <si>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</si>
  <si>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</si>
  <si>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</si>
  <si>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</si>
  <si>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</si>
  <si>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(Exam/Treatment Room)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</si>
  <si>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</si>
  <si>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</si>
  <si>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</si>
  <si>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</si>
  <si>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</si>
  <si>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</si>
  <si>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(Laboratory - Classroom)</t>
  </si>
  <si>
    <t>(LO-17NC) LPD (Laboratory - Other)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</si>
  <si>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</si>
  <si>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</si>
  <si>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</si>
  <si>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</si>
  <si>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</si>
  <si>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</si>
  <si>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(Operating Room)</t>
  </si>
  <si>
    <t>(LO-17NC) LPD (Penitentiary)</t>
  </si>
  <si>
    <t>(LO-17NC) LPD (Performing arts theater)</t>
  </si>
  <si>
    <t>(LO-17NC) LPD (Pharmacy)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</si>
  <si>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</si>
  <si>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</si>
  <si>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</si>
  <si>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</si>
  <si>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</si>
  <si>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</si>
  <si>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</si>
  <si>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</si>
  <si>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</si>
  <si>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</si>
  <si>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</si>
  <si>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</si>
  <si>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</si>
  <si>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</si>
  <si>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</si>
  <si>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</si>
  <si>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</si>
  <si>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</si>
  <si>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</si>
  <si>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</si>
  <si>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</si>
  <si>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</si>
  <si>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</si>
  <si>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</si>
  <si>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</si>
  <si>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</si>
  <si>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</si>
  <si>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</si>
  <si>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</si>
  <si>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</si>
  <si>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</si>
  <si>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</si>
  <si>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</si>
  <si>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</si>
  <si>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</si>
  <si>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</si>
  <si>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</si>
  <si>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</si>
  <si>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(PE-9) VFD on Pumps (1.5 hp)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</si>
  <si>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</si>
  <si>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</si>
  <si>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</si>
  <si>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</si>
  <si>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</si>
  <si>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</si>
  <si>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</si>
  <si>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</si>
  <si>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</si>
  <si>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</si>
  <si>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</si>
  <si>
    <t>HP per 0.01 PEI Improvement</t>
  </si>
  <si>
    <t>High Efficiency Pumps - Use PEI Addendum to calculate number of Units</t>
  </si>
  <si>
    <t>Added UPS options to align with 2025 MEMD update -incentives not ready/hide new</t>
  </si>
  <si>
    <t>High Efficiency Pumps</t>
  </si>
  <si>
    <t>Compressed Air Blowoffs w/Fixed Nozzles Replacement (Custom Calculated)</t>
  </si>
  <si>
    <t>Compressed Air Blowoffs w/Handheld Nozzles Replacement (Custom Calculated)</t>
  </si>
  <si>
    <t>Compressed Air Leaks Repair (Custom Calculated)</t>
  </si>
  <si>
    <t>Compressed Air Condensate Drains w/No-Loss Drains (Custom Calculated)</t>
  </si>
  <si>
    <t>CAE Measures</t>
  </si>
  <si>
    <t>Added CAE Measures by other compressed air measures</t>
  </si>
  <si>
    <t>6.4.2025</t>
  </si>
  <si>
    <t>5.1.2025</t>
  </si>
  <si>
    <t>Misc</t>
  </si>
  <si>
    <t>1.1.2025</t>
  </si>
  <si>
    <t>Update existing UPS incentives to new values based on revised savings and add incentives for new. Update to incentive unit of kVA</t>
  </si>
  <si>
    <t>Update incentive unit to HP per 0.01 PEI from kWh</t>
  </si>
  <si>
    <t>This Page Last Updated:</t>
  </si>
  <si>
    <t>(CA-26) VSD Air Compressor (50-500 hp, 2,000-6,000 hrs/yr)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</si>
</sst>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0"/>
  </numFmts>
  <fonts count="2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  <font>
      <sz val="8"/>
      <name val="Verdana"/>
      <family val="2"/>
    </font>
    <font>
      <sz val="11"/>
      <name val="Aptos Narrow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Verdana"/>
      <family val="2"/>
    </font>
    <font>
      <sz val="8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rgb="FFF2F2F2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64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vertical="center"/>
    </xf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3" borderId="2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164" fontId="9" fillId="3" borderId="1" xfId="0" applyNumberFormat="1" applyFont="1" applyFill="1" applyBorder="1"/>
    <xf numFmtId="164" fontId="9" fillId="3" borderId="1" xfId="0" applyNumberFormat="1" applyFont="1" applyFill="1" applyBorder="1" applyProtection="1">
      <protection hidden="1"/>
    </xf>
    <xf numFmtId="0" fontId="9" fillId="3" borderId="1" xfId="0" applyFont="1" applyFill="1" applyBorder="1"/>
    <xf numFmtId="164" fontId="13" fillId="3" borderId="29" xfId="0" applyNumberFormat="1" applyFont="1" applyFill="1" applyBorder="1" applyAlignment="1" applyProtection="1">
      <alignment horizontal="center"/>
      <protection hidden="1"/>
    </xf>
    <xf numFmtId="164" fontId="13" fillId="3" borderId="5" xfId="0" applyNumberFormat="1" applyFont="1" applyFill="1" applyBorder="1" applyAlignment="1" applyProtection="1">
      <alignment horizontal="center"/>
      <protection hidden="1"/>
    </xf>
    <xf numFmtId="0" fontId="16" fillId="6" borderId="30" xfId="0" applyFont="1" applyFill="1" applyBorder="1" applyAlignment="1">
      <alignment horizontal="center" wrapText="1"/>
    </xf>
    <xf numFmtId="0" fontId="13" fillId="3" borderId="31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12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left" wrapText="1"/>
    </xf>
    <xf numFmtId="0" fontId="13" fillId="3" borderId="25" xfId="0" applyFont="1" applyFill="1" applyBorder="1" applyAlignment="1">
      <alignment horizontal="left"/>
    </xf>
    <xf numFmtId="0" fontId="13" fillId="0" borderId="21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20" fillId="0" borderId="0" xfId="0" applyFont="1" applyAlignment="1">
      <alignment vertical="center"/>
    </xf>
    <xf numFmtId="164" fontId="23" fillId="3" borderId="0" xfId="0" quotePrefix="1" applyNumberFormat="1" applyFont="1" applyFill="1"/>
    <xf numFmtId="14" fontId="0" fillId="0" borderId="0" xfId="0" applyNumberFormat="1"/>
    <xf numFmtId="0" fontId="25" fillId="0" borderId="0" xfId="1"/>
    <xf numFmtId="14" fontId="22" fillId="2" borderId="0" xfId="0" applyNumberFormat="1" applyFont="1" applyFill="1" applyAlignment="1">
      <alignment horizontal="left" vertical="center"/>
    </xf>
    <xf numFmtId="0" fontId="26" fillId="3" borderId="22" xfId="0" applyFont="1" applyFill="1" applyBorder="1"/>
    <xf numFmtId="0" fontId="26" fillId="3" borderId="0" xfId="0" applyFont="1" applyFill="1"/>
    <xf numFmtId="0" fontId="13" fillId="3" borderId="0" xfId="0" applyFont="1" applyFill="1" applyAlignment="1">
      <alignment horizontal="left"/>
    </xf>
    <xf numFmtId="2" fontId="13" fillId="2" borderId="0" xfId="0" applyNumberFormat="1" applyFont="1" applyFill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165" fontId="13" fillId="3" borderId="1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 applyProtection="1">
      <alignment horizontal="center"/>
      <protection hidden="1"/>
    </xf>
    <xf numFmtId="0" fontId="11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2" borderId="0" xfId="0" applyFont="1" applyFill="1" applyAlignment="1">
      <alignment horizontal="left" wrapText="1"/>
    </xf>
    <xf numFmtId="0" fontId="27" fillId="3" borderId="17" xfId="0" applyFont="1" applyFill="1" applyBorder="1" applyAlignment="1">
      <alignment horizontal="center" wrapText="1"/>
    </xf>
    <xf numFmtId="0" fontId="27" fillId="3" borderId="19" xfId="0" applyFont="1" applyFill="1" applyBorder="1" applyAlignment="1">
      <alignment horizontal="center" wrapText="1"/>
    </xf>
    <xf numFmtId="2" fontId="13" fillId="2" borderId="2" xfId="0" applyNumberFormat="1" applyFont="1" applyFill="1" applyBorder="1" applyAlignment="1" applyProtection="1">
      <alignment horizontal="center" vertical="center"/>
      <protection locked="0"/>
    </xf>
    <xf numFmtId="2" fontId="13" fillId="2" borderId="4" xfId="0" applyNumberFormat="1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>
      <alignment horizontal="left" wrapText="1"/>
    </xf>
    <xf numFmtId="0" fontId="13" fillId="3" borderId="12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2" fontId="13" fillId="2" borderId="25" xfId="0" applyNumberFormat="1" applyFont="1" applyFill="1" applyBorder="1" applyAlignment="1" applyProtection="1">
      <alignment horizontal="center" vertical="center"/>
      <protection locked="0"/>
    </xf>
    <xf numFmtId="2" fontId="13" fillId="2" borderId="26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0" fontId="13" fillId="3" borderId="2" xfId="0" applyFont="1" applyFill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7" borderId="2" xfId="0" applyFont="1" applyFill="1" applyBorder="1"/>
    <xf numFmtId="0" fontId="13" fillId="7" borderId="4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54.png"/><Relationship Id="rId18" Type="http://schemas.openxmlformats.org/officeDocument/2006/relationships/image" Target="../media/image36.png"/><Relationship Id="rId26" Type="http://schemas.openxmlformats.org/officeDocument/2006/relationships/image" Target="../media/image79.png"/><Relationship Id="rId39" Type="http://schemas.openxmlformats.org/officeDocument/2006/relationships/image" Target="../media/image91.png"/><Relationship Id="rId3" Type="http://schemas.openxmlformats.org/officeDocument/2006/relationships/image" Target="../media/image61.png"/><Relationship Id="rId21" Type="http://schemas.openxmlformats.org/officeDocument/2006/relationships/image" Target="../media/image74.png"/><Relationship Id="rId34" Type="http://schemas.openxmlformats.org/officeDocument/2006/relationships/image" Target="../media/image86.png"/><Relationship Id="rId7" Type="http://schemas.openxmlformats.org/officeDocument/2006/relationships/image" Target="../media/image64.png"/><Relationship Id="rId12" Type="http://schemas.openxmlformats.org/officeDocument/2006/relationships/image" Target="../media/image46.png"/><Relationship Id="rId17" Type="http://schemas.openxmlformats.org/officeDocument/2006/relationships/image" Target="../media/image72.png"/><Relationship Id="rId25" Type="http://schemas.openxmlformats.org/officeDocument/2006/relationships/image" Target="../media/image78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Relationship Id="rId2" Type="http://schemas.openxmlformats.org/officeDocument/2006/relationships/image" Target="../media/image60.png"/><Relationship Id="rId16" Type="http://schemas.openxmlformats.org/officeDocument/2006/relationships/image" Target="../media/image71.png"/><Relationship Id="rId20" Type="http://schemas.openxmlformats.org/officeDocument/2006/relationships/image" Target="../media/image73.png"/><Relationship Id="rId29" Type="http://schemas.openxmlformats.org/officeDocument/2006/relationships/image" Target="../media/image82.png"/><Relationship Id="rId1" Type="http://schemas.openxmlformats.org/officeDocument/2006/relationships/image" Target="../media/image48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24" Type="http://schemas.openxmlformats.org/officeDocument/2006/relationships/image" Target="../media/image77.png"/><Relationship Id="rId32" Type="http://schemas.openxmlformats.org/officeDocument/2006/relationships/image" Target="../media/image25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31.png"/><Relationship Id="rId15" Type="http://schemas.openxmlformats.org/officeDocument/2006/relationships/image" Target="../media/image70.pn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88.png"/><Relationship Id="rId10" Type="http://schemas.openxmlformats.org/officeDocument/2006/relationships/image" Target="../media/image67.png"/><Relationship Id="rId19" Type="http://schemas.openxmlformats.org/officeDocument/2006/relationships/image" Target="../media/image41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69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98.png"/><Relationship Id="rId3" Type="http://schemas.openxmlformats.org/officeDocument/2006/relationships/image" Target="../media/image94.png"/><Relationship Id="rId7" Type="http://schemas.openxmlformats.org/officeDocument/2006/relationships/image" Target="../media/image96.png"/><Relationship Id="rId12" Type="http://schemas.openxmlformats.org/officeDocument/2006/relationships/image" Target="../media/image97.png"/><Relationship Id="rId2" Type="http://schemas.openxmlformats.org/officeDocument/2006/relationships/image" Target="../media/image93.png"/><Relationship Id="rId16" Type="http://schemas.openxmlformats.org/officeDocument/2006/relationships/image" Target="../media/image100.png"/><Relationship Id="rId1" Type="http://schemas.openxmlformats.org/officeDocument/2006/relationships/image" Target="../media/image5.png"/><Relationship Id="rId6" Type="http://schemas.openxmlformats.org/officeDocument/2006/relationships/image" Target="../media/image50.png"/><Relationship Id="rId11" Type="http://schemas.openxmlformats.org/officeDocument/2006/relationships/image" Target="../media/image16.png"/><Relationship Id="rId5" Type="http://schemas.openxmlformats.org/officeDocument/2006/relationships/image" Target="../media/image95.png"/><Relationship Id="rId15" Type="http://schemas.openxmlformats.org/officeDocument/2006/relationships/image" Target="../media/image99.png"/><Relationship Id="rId10" Type="http://schemas.openxmlformats.org/officeDocument/2006/relationships/image" Target="../media/image7.png"/><Relationship Id="rId4" Type="http://schemas.openxmlformats.org/officeDocument/2006/relationships/image" Target="../media/image51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95338</xdr:colOff>
      <xdr:row>3</xdr:row>
      <xdr:rowOff>56825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924" y="6042"/>
          <a:ext cx="3454806" cy="34548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1352892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91528</xdr:colOff>
      <xdr:row>3</xdr:row>
      <xdr:rowOff>60635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7481F-EDD8-48A0-ADF4-4D82ADB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6822" y="7947"/>
          <a:ext cx="3460521" cy="34493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241ECF-B4AB-4576-94B5-8256C0F7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1165354</xdr:colOff>
      <xdr:row>3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20</xdr:row>
      <xdr:rowOff>6484</xdr:rowOff>
    </xdr:from>
    <xdr:to>
      <xdr:col>1</xdr:col>
      <xdr:colOff>1331</xdr:colOff>
      <xdr:row>21</xdr:row>
      <xdr:rowOff>28998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22</xdr:row>
      <xdr:rowOff>4579</xdr:rowOff>
    </xdr:from>
    <xdr:to>
      <xdr:col>1</xdr:col>
      <xdr:colOff>1626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21</xdr:row>
      <xdr:rowOff>0</xdr:rowOff>
    </xdr:from>
    <xdr:to>
      <xdr:col>1</xdr:col>
      <xdr:colOff>17</xdr:colOff>
      <xdr:row>22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23</xdr:row>
      <xdr:rowOff>4579</xdr:rowOff>
    </xdr:from>
    <xdr:to>
      <xdr:col>1</xdr:col>
      <xdr:colOff>17</xdr:colOff>
      <xdr:row>24</xdr:row>
      <xdr:rowOff>35176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50</xdr:row>
      <xdr:rowOff>226963</xdr:rowOff>
    </xdr:from>
    <xdr:to>
      <xdr:col>1</xdr:col>
      <xdr:colOff>207</xdr:colOff>
      <xdr:row>52</xdr:row>
      <xdr:rowOff>35058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52</xdr:row>
      <xdr:rowOff>12968</xdr:rowOff>
    </xdr:from>
    <xdr:to>
      <xdr:col>1</xdr:col>
      <xdr:colOff>1745</xdr:colOff>
      <xdr:row>53</xdr:row>
      <xdr:rowOff>35060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53</xdr:row>
      <xdr:rowOff>228966</xdr:rowOff>
    </xdr:from>
    <xdr:to>
      <xdr:col>1</xdr:col>
      <xdr:colOff>1745</xdr:colOff>
      <xdr:row>55</xdr:row>
      <xdr:rowOff>35057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55</xdr:row>
      <xdr:rowOff>6997</xdr:rowOff>
    </xdr:from>
    <xdr:to>
      <xdr:col>1</xdr:col>
      <xdr:colOff>2258</xdr:colOff>
      <xdr:row>56</xdr:row>
      <xdr:rowOff>35061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56</xdr:row>
      <xdr:rowOff>0</xdr:rowOff>
    </xdr:from>
    <xdr:to>
      <xdr:col>1</xdr:col>
      <xdr:colOff>2662</xdr:colOff>
      <xdr:row>57</xdr:row>
      <xdr:rowOff>28485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57</xdr:row>
      <xdr:rowOff>8278</xdr:rowOff>
    </xdr:from>
    <xdr:to>
      <xdr:col>1</xdr:col>
      <xdr:colOff>2039</xdr:colOff>
      <xdr:row>57</xdr:row>
      <xdr:rowOff>218672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58</xdr:row>
      <xdr:rowOff>10182</xdr:rowOff>
    </xdr:from>
    <xdr:to>
      <xdr:col>1</xdr:col>
      <xdr:colOff>1269</xdr:colOff>
      <xdr:row>58</xdr:row>
      <xdr:rowOff>218671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68</xdr:row>
      <xdr:rowOff>11942</xdr:rowOff>
    </xdr:from>
    <xdr:to>
      <xdr:col>1</xdr:col>
      <xdr:colOff>1122</xdr:colOff>
      <xdr:row>69</xdr:row>
      <xdr:rowOff>34291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68</xdr:row>
      <xdr:rowOff>228306</xdr:rowOff>
    </xdr:from>
    <xdr:to>
      <xdr:col>1</xdr:col>
      <xdr:colOff>756</xdr:colOff>
      <xdr:row>70</xdr:row>
      <xdr:rowOff>35024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70</xdr:row>
      <xdr:rowOff>223727</xdr:rowOff>
    </xdr:from>
    <xdr:to>
      <xdr:col>1</xdr:col>
      <xdr:colOff>2660</xdr:colOff>
      <xdr:row>71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72</xdr:row>
      <xdr:rowOff>2014</xdr:rowOff>
    </xdr:from>
    <xdr:to>
      <xdr:col>1</xdr:col>
      <xdr:colOff>2660</xdr:colOff>
      <xdr:row>73</xdr:row>
      <xdr:rowOff>28173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73</xdr:row>
      <xdr:rowOff>1392</xdr:rowOff>
    </xdr:from>
    <xdr:to>
      <xdr:col>1</xdr:col>
      <xdr:colOff>132</xdr:colOff>
      <xdr:row>74</xdr:row>
      <xdr:rowOff>35170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93</xdr:row>
      <xdr:rowOff>151118</xdr:rowOff>
    </xdr:from>
    <xdr:to>
      <xdr:col>1</xdr:col>
      <xdr:colOff>278</xdr:colOff>
      <xdr:row>94</xdr:row>
      <xdr:rowOff>28063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100</xdr:row>
      <xdr:rowOff>124778</xdr:rowOff>
    </xdr:from>
    <xdr:to>
      <xdr:col>1</xdr:col>
      <xdr:colOff>682</xdr:colOff>
      <xdr:row>101</xdr:row>
      <xdr:rowOff>28393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105</xdr:row>
      <xdr:rowOff>120565</xdr:rowOff>
    </xdr:from>
    <xdr:to>
      <xdr:col>1</xdr:col>
      <xdr:colOff>2221</xdr:colOff>
      <xdr:row>106</xdr:row>
      <xdr:rowOff>27990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90</xdr:row>
      <xdr:rowOff>372831</xdr:rowOff>
    </xdr:from>
    <xdr:to>
      <xdr:col>1</xdr:col>
      <xdr:colOff>681</xdr:colOff>
      <xdr:row>92</xdr:row>
      <xdr:rowOff>28428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35</xdr:row>
      <xdr:rowOff>8088</xdr:rowOff>
    </xdr:from>
    <xdr:to>
      <xdr:col>1</xdr:col>
      <xdr:colOff>73</xdr:colOff>
      <xdr:row>35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37</xdr:row>
      <xdr:rowOff>6182</xdr:rowOff>
    </xdr:from>
    <xdr:to>
      <xdr:col>1</xdr:col>
      <xdr:colOff>34</xdr:colOff>
      <xdr:row>37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36</xdr:row>
      <xdr:rowOff>4412</xdr:rowOff>
    </xdr:from>
    <xdr:to>
      <xdr:col>1</xdr:col>
      <xdr:colOff>664</xdr:colOff>
      <xdr:row>37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37</xdr:row>
      <xdr:rowOff>225189</xdr:rowOff>
    </xdr:from>
    <xdr:to>
      <xdr:col>1</xdr:col>
      <xdr:colOff>3807</xdr:colOff>
      <xdr:row>39</xdr:row>
      <xdr:rowOff>28257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39</xdr:row>
      <xdr:rowOff>5279</xdr:rowOff>
    </xdr:from>
    <xdr:to>
      <xdr:col>1</xdr:col>
      <xdr:colOff>3140</xdr:colOff>
      <xdr:row>40</xdr:row>
      <xdr:rowOff>28257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45</xdr:row>
      <xdr:rowOff>5415</xdr:rowOff>
    </xdr:from>
    <xdr:to>
      <xdr:col>1</xdr:col>
      <xdr:colOff>3524</xdr:colOff>
      <xdr:row>46</xdr:row>
      <xdr:rowOff>28393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367665</xdr:colOff>
      <xdr:row>70</xdr:row>
      <xdr:rowOff>0</xdr:rowOff>
    </xdr:from>
    <xdr:to>
      <xdr:col>1</xdr:col>
      <xdr:colOff>3797</xdr:colOff>
      <xdr:row>71</xdr:row>
      <xdr:rowOff>35318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FFBFB-CB89-4743-B831-C6807E0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16478250"/>
          <a:ext cx="234302" cy="263918"/>
        </a:xfrm>
        <a:prstGeom prst="rect">
          <a:avLst/>
        </a:prstGeom>
      </xdr:spPr>
    </xdr:pic>
    <xdr:clientData/>
  </xdr:twoCellAnchor>
  <xdr:twoCellAnchor editAs="oneCell">
    <xdr:from>
      <xdr:col>1</xdr:col>
      <xdr:colOff>480059</xdr:colOff>
      <xdr:row>15</xdr:row>
      <xdr:rowOff>15240</xdr:rowOff>
    </xdr:from>
    <xdr:to>
      <xdr:col>2</xdr:col>
      <xdr:colOff>190929</xdr:colOff>
      <xdr:row>15</xdr:row>
      <xdr:rowOff>194310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B5AB26-7C01-4D4C-BA76-9EFF5C0B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59" y="3726180"/>
          <a:ext cx="190930" cy="182880"/>
        </a:xfrm>
        <a:prstGeom prst="rect">
          <a:avLst/>
        </a:prstGeom>
      </xdr:spPr>
    </xdr:pic>
    <xdr:clientData/>
  </xdr:twoCellAnchor>
  <xdr:oneCellAnchor>
    <xdr:from>
      <xdr:col>0</xdr:col>
      <xdr:colOff>372652</xdr:colOff>
      <xdr:row>43</xdr:row>
      <xdr:rowOff>6182</xdr:rowOff>
    </xdr:from>
    <xdr:ext cx="217932" cy="219142"/>
    <xdr:pic>
      <xdr:nvPicPr>
        <xdr:cNvPr id="20" name="Picture 19">
          <a:extLst>
            <a:ext uri="{FF2B5EF4-FFF2-40B4-BE49-F238E27FC236}">
              <a16:creationId xmlns:a16="http://schemas.microsoft.com/office/drawing/2014/main" id="{FA4E5BE7-C804-4CAB-A541-D5BEFB2C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369472</xdr:colOff>
      <xdr:row>42</xdr:row>
      <xdr:rowOff>4412</xdr:rowOff>
    </xdr:from>
    <xdr:ext cx="221742" cy="226695"/>
    <xdr:pic>
      <xdr:nvPicPr>
        <xdr:cNvPr id="31" name="Picture 30">
          <a:extLst>
            <a:ext uri="{FF2B5EF4-FFF2-40B4-BE49-F238E27FC236}">
              <a16:creationId xmlns:a16="http://schemas.microsoft.com/office/drawing/2014/main" id="{58B42E47-433A-4CC3-B618-14E6CD22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9100787"/>
          <a:ext cx="221742" cy="226695"/>
        </a:xfrm>
        <a:prstGeom prst="rect">
          <a:avLst/>
        </a:prstGeom>
      </xdr:spPr>
    </xdr:pic>
    <xdr:clientData/>
  </xdr:oneCellAnchor>
  <xdr:oneCellAnchor>
    <xdr:from>
      <xdr:col>0</xdr:col>
      <xdr:colOff>372652</xdr:colOff>
      <xdr:row>44</xdr:row>
      <xdr:rowOff>6182</xdr:rowOff>
    </xdr:from>
    <xdr:ext cx="217932" cy="219142"/>
    <xdr:pic>
      <xdr:nvPicPr>
        <xdr:cNvPr id="32" name="Picture 31">
          <a:extLst>
            <a:ext uri="{FF2B5EF4-FFF2-40B4-BE49-F238E27FC236}">
              <a16:creationId xmlns:a16="http://schemas.microsoft.com/office/drawing/2014/main" id="{FA3AEFA4-0B14-4FB1-B3B4-9205F33E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1</xdr:col>
      <xdr:colOff>1124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1</xdr:col>
      <xdr:colOff>949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1</xdr:col>
      <xdr:colOff>774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1</xdr:col>
      <xdr:colOff>425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218656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218482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218308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1</xdr:col>
      <xdr:colOff>3663</xdr:colOff>
      <xdr:row>20</xdr:row>
      <xdr:rowOff>27808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1</xdr:col>
      <xdr:colOff>76</xdr:colOff>
      <xdr:row>21</xdr:row>
      <xdr:rowOff>218133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58</xdr:row>
      <xdr:rowOff>25082</xdr:rowOff>
    </xdr:from>
    <xdr:to>
      <xdr:col>0</xdr:col>
      <xdr:colOff>301218</xdr:colOff>
      <xdr:row>59</xdr:row>
      <xdr:rowOff>29503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57</xdr:row>
      <xdr:rowOff>212966</xdr:rowOff>
    </xdr:from>
    <xdr:to>
      <xdr:col>1</xdr:col>
      <xdr:colOff>3694</xdr:colOff>
      <xdr:row>59</xdr:row>
      <xdr:rowOff>27531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56</xdr:row>
      <xdr:rowOff>225571</xdr:rowOff>
    </xdr:from>
    <xdr:to>
      <xdr:col>1</xdr:col>
      <xdr:colOff>789</xdr:colOff>
      <xdr:row>58</xdr:row>
      <xdr:rowOff>26214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55</xdr:row>
      <xdr:rowOff>219002</xdr:rowOff>
    </xdr:from>
    <xdr:to>
      <xdr:col>1</xdr:col>
      <xdr:colOff>789</xdr:colOff>
      <xdr:row>57</xdr:row>
      <xdr:rowOff>34884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362217</xdr:colOff>
      <xdr:row>54</xdr:row>
      <xdr:rowOff>229381</xdr:rowOff>
    </xdr:from>
    <xdr:to>
      <xdr:col>1</xdr:col>
      <xdr:colOff>1396</xdr:colOff>
      <xdr:row>56</xdr:row>
      <xdr:rowOff>28119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3205BDA-C700-4F05-8543-5A51E86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17" y="11491872"/>
          <a:ext cx="244297" cy="2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54</xdr:row>
      <xdr:rowOff>29206</xdr:rowOff>
    </xdr:from>
    <xdr:to>
      <xdr:col>0</xdr:col>
      <xdr:colOff>301531</xdr:colOff>
      <xdr:row>54</xdr:row>
      <xdr:rowOff>216507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53</xdr:row>
      <xdr:rowOff>215185</xdr:rowOff>
    </xdr:from>
    <xdr:to>
      <xdr:col>1</xdr:col>
      <xdr:colOff>2102</xdr:colOff>
      <xdr:row>55</xdr:row>
      <xdr:rowOff>29748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53</xdr:row>
      <xdr:rowOff>30631</xdr:rowOff>
    </xdr:from>
    <xdr:to>
      <xdr:col>0</xdr:col>
      <xdr:colOff>295019</xdr:colOff>
      <xdr:row>53</xdr:row>
      <xdr:rowOff>216411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52</xdr:row>
      <xdr:rowOff>383187</xdr:rowOff>
    </xdr:from>
    <xdr:to>
      <xdr:col>1</xdr:col>
      <xdr:colOff>1356</xdr:colOff>
      <xdr:row>54</xdr:row>
      <xdr:rowOff>28574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59</xdr:row>
      <xdr:rowOff>220040</xdr:rowOff>
    </xdr:from>
    <xdr:to>
      <xdr:col>1</xdr:col>
      <xdr:colOff>3694</xdr:colOff>
      <xdr:row>61</xdr:row>
      <xdr:rowOff>34524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61</xdr:row>
      <xdr:rowOff>3321</xdr:rowOff>
    </xdr:from>
    <xdr:to>
      <xdr:col>1</xdr:col>
      <xdr:colOff>680</xdr:colOff>
      <xdr:row>62</xdr:row>
      <xdr:rowOff>66687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78</xdr:row>
      <xdr:rowOff>27128</xdr:rowOff>
    </xdr:from>
    <xdr:to>
      <xdr:col>1</xdr:col>
      <xdr:colOff>144</xdr:colOff>
      <xdr:row>78</xdr:row>
      <xdr:rowOff>218239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79</xdr:row>
      <xdr:rowOff>20304</xdr:rowOff>
    </xdr:from>
    <xdr:to>
      <xdr:col>1</xdr:col>
      <xdr:colOff>1342</xdr:colOff>
      <xdr:row>79</xdr:row>
      <xdr:rowOff>219035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82</xdr:row>
      <xdr:rowOff>9526</xdr:rowOff>
    </xdr:from>
    <xdr:to>
      <xdr:col>1</xdr:col>
      <xdr:colOff>1566</xdr:colOff>
      <xdr:row>83</xdr:row>
      <xdr:rowOff>839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85</xdr:row>
      <xdr:rowOff>9042</xdr:rowOff>
    </xdr:from>
    <xdr:to>
      <xdr:col>1</xdr:col>
      <xdr:colOff>1968</xdr:colOff>
      <xdr:row>86</xdr:row>
      <xdr:rowOff>34601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86</xdr:row>
      <xdr:rowOff>16663</xdr:rowOff>
    </xdr:from>
    <xdr:to>
      <xdr:col>1</xdr:col>
      <xdr:colOff>1224</xdr:colOff>
      <xdr:row>87</xdr:row>
      <xdr:rowOff>34606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87</xdr:row>
      <xdr:rowOff>8729</xdr:rowOff>
    </xdr:from>
    <xdr:to>
      <xdr:col>1</xdr:col>
      <xdr:colOff>1969</xdr:colOff>
      <xdr:row>88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88</xdr:row>
      <xdr:rowOff>15553</xdr:rowOff>
    </xdr:from>
    <xdr:to>
      <xdr:col>1</xdr:col>
      <xdr:colOff>1969</xdr:colOff>
      <xdr:row>89</xdr:row>
      <xdr:rowOff>3014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107</xdr:row>
      <xdr:rowOff>172497</xdr:rowOff>
    </xdr:from>
    <xdr:to>
      <xdr:col>1</xdr:col>
      <xdr:colOff>29272</xdr:colOff>
      <xdr:row>108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76</xdr:row>
      <xdr:rowOff>27921</xdr:rowOff>
    </xdr:from>
    <xdr:to>
      <xdr:col>1</xdr:col>
      <xdr:colOff>2421</xdr:colOff>
      <xdr:row>76</xdr:row>
      <xdr:rowOff>219032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81</xdr:row>
      <xdr:rowOff>18958</xdr:rowOff>
    </xdr:from>
    <xdr:to>
      <xdr:col>1</xdr:col>
      <xdr:colOff>1310</xdr:colOff>
      <xdr:row>82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1</xdr:col>
      <xdr:colOff>2137</xdr:colOff>
      <xdr:row>30</xdr:row>
      <xdr:rowOff>218739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1</xdr:col>
      <xdr:colOff>1788</xdr:colOff>
      <xdr:row>32</xdr:row>
      <xdr:rowOff>218914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1</xdr:col>
      <xdr:colOff>279</xdr:colOff>
      <xdr:row>33</xdr:row>
      <xdr:rowOff>218389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1</xdr:col>
      <xdr:colOff>3578</xdr:colOff>
      <xdr:row>34</xdr:row>
      <xdr:rowOff>218309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45</xdr:row>
      <xdr:rowOff>17589</xdr:rowOff>
    </xdr:from>
    <xdr:to>
      <xdr:col>1</xdr:col>
      <xdr:colOff>28977</xdr:colOff>
      <xdr:row>46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1</xdr:col>
      <xdr:colOff>28968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1</xdr:col>
      <xdr:colOff>28968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46</xdr:row>
      <xdr:rowOff>12089</xdr:rowOff>
    </xdr:from>
    <xdr:to>
      <xdr:col>1</xdr:col>
      <xdr:colOff>3691</xdr:colOff>
      <xdr:row>46</xdr:row>
      <xdr:rowOff>218565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47</xdr:row>
      <xdr:rowOff>22752</xdr:rowOff>
    </xdr:from>
    <xdr:to>
      <xdr:col>1</xdr:col>
      <xdr:colOff>29306</xdr:colOff>
      <xdr:row>48</xdr:row>
      <xdr:rowOff>1765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48</xdr:row>
      <xdr:rowOff>22752</xdr:rowOff>
    </xdr:from>
    <xdr:to>
      <xdr:col>1</xdr:col>
      <xdr:colOff>613</xdr:colOff>
      <xdr:row>49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49</xdr:row>
      <xdr:rowOff>15387</xdr:rowOff>
    </xdr:from>
    <xdr:to>
      <xdr:col>1</xdr:col>
      <xdr:colOff>613</xdr:colOff>
      <xdr:row>50</xdr:row>
      <xdr:rowOff>1556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101</xdr:row>
      <xdr:rowOff>23560</xdr:rowOff>
    </xdr:from>
    <xdr:to>
      <xdr:col>1</xdr:col>
      <xdr:colOff>3444</xdr:colOff>
      <xdr:row>101</xdr:row>
      <xdr:rowOff>225149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94</xdr:row>
      <xdr:rowOff>3031</xdr:rowOff>
    </xdr:from>
    <xdr:to>
      <xdr:col>1</xdr:col>
      <xdr:colOff>1969</xdr:colOff>
      <xdr:row>94</xdr:row>
      <xdr:rowOff>225575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95</xdr:row>
      <xdr:rowOff>2888</xdr:rowOff>
    </xdr:from>
    <xdr:to>
      <xdr:col>1</xdr:col>
      <xdr:colOff>357</xdr:colOff>
      <xdr:row>95</xdr:row>
      <xdr:rowOff>218921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96</xdr:row>
      <xdr:rowOff>6671</xdr:rowOff>
    </xdr:from>
    <xdr:to>
      <xdr:col>1</xdr:col>
      <xdr:colOff>29233</xdr:colOff>
      <xdr:row>96</xdr:row>
      <xdr:rowOff>225405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98</xdr:row>
      <xdr:rowOff>10139</xdr:rowOff>
    </xdr:from>
    <xdr:to>
      <xdr:col>1</xdr:col>
      <xdr:colOff>3502</xdr:colOff>
      <xdr:row>98</xdr:row>
      <xdr:rowOff>225063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99</xdr:row>
      <xdr:rowOff>9997</xdr:rowOff>
    </xdr:from>
    <xdr:to>
      <xdr:col>1</xdr:col>
      <xdr:colOff>869</xdr:colOff>
      <xdr:row>100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100</xdr:row>
      <xdr:rowOff>17589</xdr:rowOff>
    </xdr:from>
    <xdr:to>
      <xdr:col>1</xdr:col>
      <xdr:colOff>356</xdr:colOff>
      <xdr:row>101</xdr:row>
      <xdr:rowOff>2680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103</xdr:row>
      <xdr:rowOff>19750</xdr:rowOff>
    </xdr:from>
    <xdr:to>
      <xdr:col>1</xdr:col>
      <xdr:colOff>772</xdr:colOff>
      <xdr:row>103</xdr:row>
      <xdr:rowOff>225149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65</xdr:row>
      <xdr:rowOff>37963</xdr:rowOff>
    </xdr:from>
    <xdr:to>
      <xdr:col>0</xdr:col>
      <xdr:colOff>294991</xdr:colOff>
      <xdr:row>66</xdr:row>
      <xdr:rowOff>29083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64</xdr:row>
      <xdr:rowOff>223942</xdr:rowOff>
    </xdr:from>
    <xdr:to>
      <xdr:col>1</xdr:col>
      <xdr:colOff>28968</xdr:colOff>
      <xdr:row>66</xdr:row>
      <xdr:rowOff>35172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68</xdr:row>
      <xdr:rowOff>24871</xdr:rowOff>
    </xdr:from>
    <xdr:to>
      <xdr:col>0</xdr:col>
      <xdr:colOff>294735</xdr:colOff>
      <xdr:row>69</xdr:row>
      <xdr:rowOff>28680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67</xdr:row>
      <xdr:rowOff>220355</xdr:rowOff>
    </xdr:from>
    <xdr:to>
      <xdr:col>1</xdr:col>
      <xdr:colOff>137</xdr:colOff>
      <xdr:row>69</xdr:row>
      <xdr:rowOff>34324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69</xdr:row>
      <xdr:rowOff>1649</xdr:rowOff>
    </xdr:from>
    <xdr:to>
      <xdr:col>1</xdr:col>
      <xdr:colOff>3691</xdr:colOff>
      <xdr:row>70</xdr:row>
      <xdr:rowOff>66714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67</xdr:row>
      <xdr:rowOff>16866</xdr:rowOff>
    </xdr:from>
    <xdr:to>
      <xdr:col>1</xdr:col>
      <xdr:colOff>3655</xdr:colOff>
      <xdr:row>68</xdr:row>
      <xdr:rowOff>28907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102</xdr:row>
      <xdr:rowOff>20362</xdr:rowOff>
    </xdr:from>
    <xdr:to>
      <xdr:col>1</xdr:col>
      <xdr:colOff>2983</xdr:colOff>
      <xdr:row>103</xdr:row>
      <xdr:rowOff>34749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135</xdr:row>
      <xdr:rowOff>24256</xdr:rowOff>
    </xdr:from>
    <xdr:to>
      <xdr:col>1</xdr:col>
      <xdr:colOff>28892</xdr:colOff>
      <xdr:row>136</xdr:row>
      <xdr:rowOff>34579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136</xdr:row>
      <xdr:rowOff>22368</xdr:rowOff>
    </xdr:from>
    <xdr:to>
      <xdr:col>1</xdr:col>
      <xdr:colOff>29131</xdr:colOff>
      <xdr:row>137</xdr:row>
      <xdr:rowOff>28222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137</xdr:row>
      <xdr:rowOff>13666</xdr:rowOff>
    </xdr:from>
    <xdr:to>
      <xdr:col>1</xdr:col>
      <xdr:colOff>2733</xdr:colOff>
      <xdr:row>138</xdr:row>
      <xdr:rowOff>28248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138</xdr:row>
      <xdr:rowOff>22396</xdr:rowOff>
    </xdr:from>
    <xdr:to>
      <xdr:col>1</xdr:col>
      <xdr:colOff>2733</xdr:colOff>
      <xdr:row>139</xdr:row>
      <xdr:rowOff>34624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139</xdr:row>
      <xdr:rowOff>24159</xdr:rowOff>
    </xdr:from>
    <xdr:to>
      <xdr:col>0</xdr:col>
      <xdr:colOff>573507</xdr:colOff>
      <xdr:row>140</xdr:row>
      <xdr:rowOff>27969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140</xdr:row>
      <xdr:rowOff>27941</xdr:rowOff>
    </xdr:from>
    <xdr:to>
      <xdr:col>1</xdr:col>
      <xdr:colOff>2306</xdr:colOff>
      <xdr:row>141</xdr:row>
      <xdr:rowOff>34451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141</xdr:row>
      <xdr:rowOff>13638</xdr:rowOff>
    </xdr:from>
    <xdr:to>
      <xdr:col>1</xdr:col>
      <xdr:colOff>2222</xdr:colOff>
      <xdr:row>142</xdr:row>
      <xdr:rowOff>443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142</xdr:row>
      <xdr:rowOff>13496</xdr:rowOff>
    </xdr:from>
    <xdr:to>
      <xdr:col>1</xdr:col>
      <xdr:colOff>3399</xdr:colOff>
      <xdr:row>143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143</xdr:row>
      <xdr:rowOff>3727</xdr:rowOff>
    </xdr:from>
    <xdr:to>
      <xdr:col>1</xdr:col>
      <xdr:colOff>1795</xdr:colOff>
      <xdr:row>144</xdr:row>
      <xdr:rowOff>28631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2634260"/>
          <a:ext cx="212847" cy="2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218714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1</xdr:col>
      <xdr:colOff>250</xdr:colOff>
      <xdr:row>23</xdr:row>
      <xdr:rowOff>225663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27630</xdr:colOff>
      <xdr:row>26</xdr:row>
      <xdr:rowOff>225103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1</xdr:col>
      <xdr:colOff>26</xdr:colOff>
      <xdr:row>25</xdr:row>
      <xdr:rowOff>225440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386694</xdr:colOff>
      <xdr:row>42</xdr:row>
      <xdr:rowOff>47982</xdr:rowOff>
    </xdr:from>
    <xdr:to>
      <xdr:col>1</xdr:col>
      <xdr:colOff>29252</xdr:colOff>
      <xdr:row>43</xdr:row>
      <xdr:rowOff>41770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1</xdr:col>
      <xdr:colOff>3503</xdr:colOff>
      <xdr:row>42</xdr:row>
      <xdr:rowOff>35071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1</xdr:col>
      <xdr:colOff>2520</xdr:colOff>
      <xdr:row>41</xdr:row>
      <xdr:rowOff>34840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1</xdr:col>
      <xdr:colOff>385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  <xdr:oneCellAnchor>
    <xdr:from>
      <xdr:col>0</xdr:col>
      <xdr:colOff>369206</xdr:colOff>
      <xdr:row>70</xdr:row>
      <xdr:rowOff>1649</xdr:rowOff>
    </xdr:from>
    <xdr:ext cx="227152" cy="276096"/>
    <xdr:pic>
      <xdr:nvPicPr>
        <xdr:cNvPr id="25" name="Picture 24">
          <a:extLst>
            <a:ext uri="{FF2B5EF4-FFF2-40B4-BE49-F238E27FC236}">
              <a16:creationId xmlns:a16="http://schemas.microsoft.com/office/drawing/2014/main" id="{6A231AE9-59D6-42D8-A03F-2D0D8DBA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5760232"/>
          <a:ext cx="227152" cy="276096"/>
        </a:xfrm>
        <a:prstGeom prst="rect">
          <a:avLst/>
        </a:prstGeom>
      </xdr:spPr>
    </xdr:pic>
    <xdr:clientData/>
  </xdr:oneCellAnchor>
  <xdr:twoCellAnchor editAs="oneCell">
    <xdr:from>
      <xdr:col>0</xdr:col>
      <xdr:colOff>358140</xdr:colOff>
      <xdr:row>65</xdr:row>
      <xdr:rowOff>205740</xdr:rowOff>
    </xdr:from>
    <xdr:to>
      <xdr:col>1</xdr:col>
      <xdr:colOff>3161</xdr:colOff>
      <xdr:row>67</xdr:row>
      <xdr:rowOff>29858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7F8B9D3-924F-4802-8465-E3A76E24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5529560"/>
          <a:ext cx="239381" cy="27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64</xdr:row>
      <xdr:rowOff>0</xdr:rowOff>
    </xdr:from>
    <xdr:to>
      <xdr:col>1</xdr:col>
      <xdr:colOff>3009</xdr:colOff>
      <xdr:row>64</xdr:row>
      <xdr:rowOff>217781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EFFD05A-6CB5-44EE-B6CB-91C4B4CF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5095220"/>
          <a:ext cx="216369" cy="223496"/>
        </a:xfrm>
        <a:prstGeom prst="rect">
          <a:avLst/>
        </a:prstGeom>
      </xdr:spPr>
    </xdr:pic>
    <xdr:clientData/>
  </xdr:twoCellAnchor>
  <xdr:oneCellAnchor>
    <xdr:from>
      <xdr:col>0</xdr:col>
      <xdr:colOff>386694</xdr:colOff>
      <xdr:row>43</xdr:row>
      <xdr:rowOff>47982</xdr:rowOff>
    </xdr:from>
    <xdr:ext cx="227393" cy="222388"/>
    <xdr:pic>
      <xdr:nvPicPr>
        <xdr:cNvPr id="28" name="Picture 27">
          <a:extLst>
            <a:ext uri="{FF2B5EF4-FFF2-40B4-BE49-F238E27FC236}">
              <a16:creationId xmlns:a16="http://schemas.microsoft.com/office/drawing/2014/main" id="{306B83FC-532A-4636-9730-EB3F3180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386694</xdr:colOff>
      <xdr:row>44</xdr:row>
      <xdr:rowOff>47982</xdr:rowOff>
    </xdr:from>
    <xdr:ext cx="227393" cy="222388"/>
    <xdr:pic>
      <xdr:nvPicPr>
        <xdr:cNvPr id="31" name="Picture 30">
          <a:extLst>
            <a:ext uri="{FF2B5EF4-FFF2-40B4-BE49-F238E27FC236}">
              <a16:creationId xmlns:a16="http://schemas.microsoft.com/office/drawing/2014/main" id="{694B4B4A-005C-4797-BB69-483C07C4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88</xdr:row>
      <xdr:rowOff>8729</xdr:rowOff>
    </xdr:from>
    <xdr:ext cx="226854" cy="220980"/>
    <xdr:pic>
      <xdr:nvPicPr>
        <xdr:cNvPr id="53" name="Picture 52">
          <a:extLst>
            <a:ext uri="{FF2B5EF4-FFF2-40B4-BE49-F238E27FC236}">
              <a16:creationId xmlns:a16="http://schemas.microsoft.com/office/drawing/2014/main" id="{2BF28092-6454-4776-B4CB-197FE480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89</xdr:row>
      <xdr:rowOff>15553</xdr:rowOff>
    </xdr:from>
    <xdr:ext cx="219234" cy="212251"/>
    <xdr:pic>
      <xdr:nvPicPr>
        <xdr:cNvPr id="54" name="Picture 53">
          <a:extLst>
            <a:ext uri="{FF2B5EF4-FFF2-40B4-BE49-F238E27FC236}">
              <a16:creationId xmlns:a16="http://schemas.microsoft.com/office/drawing/2014/main" id="{2F1C0407-2410-4717-AEC9-2EB8D800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89</xdr:row>
      <xdr:rowOff>8729</xdr:rowOff>
    </xdr:from>
    <xdr:ext cx="226854" cy="220980"/>
    <xdr:pic>
      <xdr:nvPicPr>
        <xdr:cNvPr id="55" name="Picture 54">
          <a:extLst>
            <a:ext uri="{FF2B5EF4-FFF2-40B4-BE49-F238E27FC236}">
              <a16:creationId xmlns:a16="http://schemas.microsoft.com/office/drawing/2014/main" id="{8D635562-7A7F-4A3B-A794-643C17E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90</xdr:row>
      <xdr:rowOff>15553</xdr:rowOff>
    </xdr:from>
    <xdr:ext cx="219234" cy="212251"/>
    <xdr:pic>
      <xdr:nvPicPr>
        <xdr:cNvPr id="75" name="Picture 74">
          <a:extLst>
            <a:ext uri="{FF2B5EF4-FFF2-40B4-BE49-F238E27FC236}">
              <a16:creationId xmlns:a16="http://schemas.microsoft.com/office/drawing/2014/main" id="{047E09B3-6AAB-4915-B93E-FE264F4D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8" name="Picture 97">
          <a:extLst>
            <a:ext uri="{FF2B5EF4-FFF2-40B4-BE49-F238E27FC236}">
              <a16:creationId xmlns:a16="http://schemas.microsoft.com/office/drawing/2014/main" id="{9D94DAA6-D6B4-45D9-8D23-F6ABF374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9" name="Picture 98">
          <a:extLst>
            <a:ext uri="{FF2B5EF4-FFF2-40B4-BE49-F238E27FC236}">
              <a16:creationId xmlns:a16="http://schemas.microsoft.com/office/drawing/2014/main" id="{EFE5D761-9902-4E9B-A598-6482A7F9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91</xdr:row>
      <xdr:rowOff>15553</xdr:rowOff>
    </xdr:from>
    <xdr:ext cx="219234" cy="212251"/>
    <xdr:pic>
      <xdr:nvPicPr>
        <xdr:cNvPr id="100" name="Picture 99">
          <a:extLst>
            <a:ext uri="{FF2B5EF4-FFF2-40B4-BE49-F238E27FC236}">
              <a16:creationId xmlns:a16="http://schemas.microsoft.com/office/drawing/2014/main" id="{88EAF205-9E66-43C0-8530-346D9ED4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1" name="Picture 100">
          <a:extLst>
            <a:ext uri="{FF2B5EF4-FFF2-40B4-BE49-F238E27FC236}">
              <a16:creationId xmlns:a16="http://schemas.microsoft.com/office/drawing/2014/main" id="{3946C09E-C476-4EFD-B9BC-2945B9E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2" name="Picture 101">
          <a:extLst>
            <a:ext uri="{FF2B5EF4-FFF2-40B4-BE49-F238E27FC236}">
              <a16:creationId xmlns:a16="http://schemas.microsoft.com/office/drawing/2014/main" id="{C4D9B04B-4B8A-4402-B21E-D2DF09C3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92</xdr:row>
      <xdr:rowOff>15553</xdr:rowOff>
    </xdr:from>
    <xdr:ext cx="219234" cy="212251"/>
    <xdr:pic>
      <xdr:nvPicPr>
        <xdr:cNvPr id="103" name="Picture 102">
          <a:extLst>
            <a:ext uri="{FF2B5EF4-FFF2-40B4-BE49-F238E27FC236}">
              <a16:creationId xmlns:a16="http://schemas.microsoft.com/office/drawing/2014/main" id="{0B02B608-2696-44C6-B42A-02A4668B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4" name="Picture 103">
          <a:extLst>
            <a:ext uri="{FF2B5EF4-FFF2-40B4-BE49-F238E27FC236}">
              <a16:creationId xmlns:a16="http://schemas.microsoft.com/office/drawing/2014/main" id="{C3DD853D-833D-44D1-91EC-99D870D5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5" name="Picture 104">
          <a:extLst>
            <a:ext uri="{FF2B5EF4-FFF2-40B4-BE49-F238E27FC236}">
              <a16:creationId xmlns:a16="http://schemas.microsoft.com/office/drawing/2014/main" id="{3FF67564-98D7-473B-8B75-D90106CC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93</xdr:row>
      <xdr:rowOff>15553</xdr:rowOff>
    </xdr:from>
    <xdr:ext cx="219234" cy="212251"/>
    <xdr:pic>
      <xdr:nvPicPr>
        <xdr:cNvPr id="106" name="Picture 105">
          <a:extLst>
            <a:ext uri="{FF2B5EF4-FFF2-40B4-BE49-F238E27FC236}">
              <a16:creationId xmlns:a16="http://schemas.microsoft.com/office/drawing/2014/main" id="{8D0E16AD-EFB9-466D-AD8A-22FC9365C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93</xdr:row>
      <xdr:rowOff>8729</xdr:rowOff>
    </xdr:from>
    <xdr:ext cx="226854" cy="220980"/>
    <xdr:pic>
      <xdr:nvPicPr>
        <xdr:cNvPr id="107" name="Picture 106">
          <a:extLst>
            <a:ext uri="{FF2B5EF4-FFF2-40B4-BE49-F238E27FC236}">
              <a16:creationId xmlns:a16="http://schemas.microsoft.com/office/drawing/2014/main" id="{63902677-6538-41E8-8A9D-B0F0518A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52</xdr:row>
      <xdr:rowOff>0</xdr:rowOff>
    </xdr:from>
    <xdr:to>
      <xdr:col>1</xdr:col>
      <xdr:colOff>3326</xdr:colOff>
      <xdr:row>52</xdr:row>
      <xdr:rowOff>219243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53</xdr:row>
      <xdr:rowOff>13508</xdr:rowOff>
    </xdr:from>
    <xdr:to>
      <xdr:col>1</xdr:col>
      <xdr:colOff>1940</xdr:colOff>
      <xdr:row>54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54</xdr:row>
      <xdr:rowOff>18877</xdr:rowOff>
    </xdr:from>
    <xdr:to>
      <xdr:col>1</xdr:col>
      <xdr:colOff>2460</xdr:colOff>
      <xdr:row>54</xdr:row>
      <xdr:rowOff>219422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55</xdr:row>
      <xdr:rowOff>23552</xdr:rowOff>
    </xdr:from>
    <xdr:to>
      <xdr:col>1</xdr:col>
      <xdr:colOff>2979</xdr:colOff>
      <xdr:row>56</xdr:row>
      <xdr:rowOff>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56</xdr:row>
      <xdr:rowOff>21301</xdr:rowOff>
    </xdr:from>
    <xdr:to>
      <xdr:col>1</xdr:col>
      <xdr:colOff>3499</xdr:colOff>
      <xdr:row>56</xdr:row>
      <xdr:rowOff>219941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57</xdr:row>
      <xdr:rowOff>20262</xdr:rowOff>
    </xdr:from>
    <xdr:to>
      <xdr:col>1</xdr:col>
      <xdr:colOff>3498</xdr:colOff>
      <xdr:row>57</xdr:row>
      <xdr:rowOff>220808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58</xdr:row>
      <xdr:rowOff>21820</xdr:rowOff>
    </xdr:from>
    <xdr:to>
      <xdr:col>1</xdr:col>
      <xdr:colOff>2113</xdr:colOff>
      <xdr:row>58</xdr:row>
      <xdr:rowOff>218555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59</xdr:row>
      <xdr:rowOff>23033</xdr:rowOff>
    </xdr:from>
    <xdr:to>
      <xdr:col>1</xdr:col>
      <xdr:colOff>2978</xdr:colOff>
      <xdr:row>59</xdr:row>
      <xdr:rowOff>219416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60</xdr:row>
      <xdr:rowOff>20782</xdr:rowOff>
    </xdr:from>
    <xdr:to>
      <xdr:col>1</xdr:col>
      <xdr:colOff>3498</xdr:colOff>
      <xdr:row>60</xdr:row>
      <xdr:rowOff>219422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61</xdr:row>
      <xdr:rowOff>21647</xdr:rowOff>
    </xdr:from>
    <xdr:to>
      <xdr:col>1</xdr:col>
      <xdr:colOff>3497</xdr:colOff>
      <xdr:row>61</xdr:row>
      <xdr:rowOff>218382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62</xdr:row>
      <xdr:rowOff>21302</xdr:rowOff>
    </xdr:from>
    <xdr:to>
      <xdr:col>1</xdr:col>
      <xdr:colOff>2112</xdr:colOff>
      <xdr:row>62</xdr:row>
      <xdr:rowOff>218037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63</xdr:row>
      <xdr:rowOff>16452</xdr:rowOff>
    </xdr:from>
    <xdr:to>
      <xdr:col>1</xdr:col>
      <xdr:colOff>2631</xdr:colOff>
      <xdr:row>63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64</xdr:row>
      <xdr:rowOff>23726</xdr:rowOff>
    </xdr:from>
    <xdr:to>
      <xdr:col>1</xdr:col>
      <xdr:colOff>3151</xdr:colOff>
      <xdr:row>64</xdr:row>
      <xdr:rowOff>218556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65</xdr:row>
      <xdr:rowOff>16971</xdr:rowOff>
    </xdr:from>
    <xdr:to>
      <xdr:col>1</xdr:col>
      <xdr:colOff>3150</xdr:colOff>
      <xdr:row>65</xdr:row>
      <xdr:rowOff>220287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66</xdr:row>
      <xdr:rowOff>24245</xdr:rowOff>
    </xdr:from>
    <xdr:to>
      <xdr:col>1</xdr:col>
      <xdr:colOff>336</xdr:colOff>
      <xdr:row>66</xdr:row>
      <xdr:rowOff>217170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67</xdr:row>
      <xdr:rowOff>17145</xdr:rowOff>
    </xdr:from>
    <xdr:to>
      <xdr:col>1</xdr:col>
      <xdr:colOff>3670</xdr:colOff>
      <xdr:row>67</xdr:row>
      <xdr:rowOff>219595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15852458"/>
          <a:ext cx="19365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80</xdr:row>
      <xdr:rowOff>25284</xdr:rowOff>
    </xdr:from>
    <xdr:to>
      <xdr:col>1</xdr:col>
      <xdr:colOff>3151</xdr:colOff>
      <xdr:row>80</xdr:row>
      <xdr:rowOff>218209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83</xdr:row>
      <xdr:rowOff>16625</xdr:rowOff>
    </xdr:from>
    <xdr:to>
      <xdr:col>1</xdr:col>
      <xdr:colOff>1592</xdr:colOff>
      <xdr:row>83</xdr:row>
      <xdr:rowOff>217170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84</xdr:row>
      <xdr:rowOff>19049</xdr:rowOff>
    </xdr:from>
    <xdr:to>
      <xdr:col>1</xdr:col>
      <xdr:colOff>2632</xdr:colOff>
      <xdr:row>84</xdr:row>
      <xdr:rowOff>217689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85</xdr:row>
      <xdr:rowOff>22861</xdr:rowOff>
    </xdr:from>
    <xdr:to>
      <xdr:col>1</xdr:col>
      <xdr:colOff>2631</xdr:colOff>
      <xdr:row>85</xdr:row>
      <xdr:rowOff>219596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86</xdr:row>
      <xdr:rowOff>27190</xdr:rowOff>
    </xdr:from>
    <xdr:to>
      <xdr:col>1</xdr:col>
      <xdr:colOff>2285</xdr:colOff>
      <xdr:row>86</xdr:row>
      <xdr:rowOff>220115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87</xdr:row>
      <xdr:rowOff>27710</xdr:rowOff>
    </xdr:from>
    <xdr:to>
      <xdr:col>1</xdr:col>
      <xdr:colOff>2632</xdr:colOff>
      <xdr:row>87</xdr:row>
      <xdr:rowOff>218730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88</xdr:row>
      <xdr:rowOff>37754</xdr:rowOff>
    </xdr:from>
    <xdr:to>
      <xdr:col>1</xdr:col>
      <xdr:colOff>2286</xdr:colOff>
      <xdr:row>88</xdr:row>
      <xdr:rowOff>219249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107</xdr:row>
      <xdr:rowOff>30307</xdr:rowOff>
    </xdr:from>
    <xdr:to>
      <xdr:col>1</xdr:col>
      <xdr:colOff>1422</xdr:colOff>
      <xdr:row>107</xdr:row>
      <xdr:rowOff>219422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108</xdr:row>
      <xdr:rowOff>26498</xdr:rowOff>
    </xdr:from>
    <xdr:to>
      <xdr:col>1</xdr:col>
      <xdr:colOff>3326</xdr:colOff>
      <xdr:row>109</xdr:row>
      <xdr:rowOff>27018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110</xdr:row>
      <xdr:rowOff>25977</xdr:rowOff>
    </xdr:from>
    <xdr:to>
      <xdr:col>1</xdr:col>
      <xdr:colOff>1940</xdr:colOff>
      <xdr:row>110</xdr:row>
      <xdr:rowOff>217171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111</xdr:row>
      <xdr:rowOff>33773</xdr:rowOff>
    </xdr:from>
    <xdr:to>
      <xdr:col>1</xdr:col>
      <xdr:colOff>1939</xdr:colOff>
      <xdr:row>111</xdr:row>
      <xdr:rowOff>219078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113</xdr:row>
      <xdr:rowOff>29963</xdr:rowOff>
    </xdr:from>
    <xdr:to>
      <xdr:col>1</xdr:col>
      <xdr:colOff>3498</xdr:colOff>
      <xdr:row>113</xdr:row>
      <xdr:rowOff>219078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89</xdr:row>
      <xdr:rowOff>32038</xdr:rowOff>
    </xdr:from>
    <xdr:to>
      <xdr:col>1</xdr:col>
      <xdr:colOff>2804</xdr:colOff>
      <xdr:row>89</xdr:row>
      <xdr:rowOff>219248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90</xdr:row>
      <xdr:rowOff>32558</xdr:rowOff>
    </xdr:from>
    <xdr:to>
      <xdr:col>1</xdr:col>
      <xdr:colOff>3151</xdr:colOff>
      <xdr:row>90</xdr:row>
      <xdr:rowOff>217863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91</xdr:row>
      <xdr:rowOff>50222</xdr:rowOff>
    </xdr:from>
    <xdr:to>
      <xdr:col>1</xdr:col>
      <xdr:colOff>2805</xdr:colOff>
      <xdr:row>91</xdr:row>
      <xdr:rowOff>220287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86</xdr:row>
      <xdr:rowOff>21475</xdr:rowOff>
    </xdr:from>
    <xdr:to>
      <xdr:col>1</xdr:col>
      <xdr:colOff>2286</xdr:colOff>
      <xdr:row>86</xdr:row>
      <xdr:rowOff>218210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93</xdr:row>
      <xdr:rowOff>29788</xdr:rowOff>
    </xdr:from>
    <xdr:to>
      <xdr:col>1</xdr:col>
      <xdr:colOff>1422</xdr:colOff>
      <xdr:row>93</xdr:row>
      <xdr:rowOff>216998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98</xdr:row>
      <xdr:rowOff>24074</xdr:rowOff>
    </xdr:from>
    <xdr:to>
      <xdr:col>1</xdr:col>
      <xdr:colOff>1421</xdr:colOff>
      <xdr:row>98</xdr:row>
      <xdr:rowOff>218904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99</xdr:row>
      <xdr:rowOff>32213</xdr:rowOff>
    </xdr:from>
    <xdr:to>
      <xdr:col>1</xdr:col>
      <xdr:colOff>2980</xdr:colOff>
      <xdr:row>99</xdr:row>
      <xdr:rowOff>219423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100</xdr:row>
      <xdr:rowOff>32734</xdr:rowOff>
    </xdr:from>
    <xdr:to>
      <xdr:col>1</xdr:col>
      <xdr:colOff>3327</xdr:colOff>
      <xdr:row>100</xdr:row>
      <xdr:rowOff>219944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101</xdr:row>
      <xdr:rowOff>42778</xdr:rowOff>
    </xdr:from>
    <xdr:to>
      <xdr:col>1</xdr:col>
      <xdr:colOff>2981</xdr:colOff>
      <xdr:row>101</xdr:row>
      <xdr:rowOff>218558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102</xdr:row>
      <xdr:rowOff>31347</xdr:rowOff>
    </xdr:from>
    <xdr:to>
      <xdr:col>1</xdr:col>
      <xdr:colOff>3499</xdr:colOff>
      <xdr:row>102</xdr:row>
      <xdr:rowOff>220462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103</xdr:row>
      <xdr:rowOff>31867</xdr:rowOff>
    </xdr:from>
    <xdr:to>
      <xdr:col>1</xdr:col>
      <xdr:colOff>1941</xdr:colOff>
      <xdr:row>103</xdr:row>
      <xdr:rowOff>219077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104</xdr:row>
      <xdr:rowOff>20609</xdr:rowOff>
    </xdr:from>
    <xdr:to>
      <xdr:col>1</xdr:col>
      <xdr:colOff>1597</xdr:colOff>
      <xdr:row>104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105</xdr:row>
      <xdr:rowOff>29962</xdr:rowOff>
    </xdr:from>
    <xdr:to>
      <xdr:col>1</xdr:col>
      <xdr:colOff>2461</xdr:colOff>
      <xdr:row>105</xdr:row>
      <xdr:rowOff>219077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106</xdr:row>
      <xdr:rowOff>22514</xdr:rowOff>
    </xdr:from>
    <xdr:to>
      <xdr:col>1</xdr:col>
      <xdr:colOff>2117</xdr:colOff>
      <xdr:row>107</xdr:row>
      <xdr:rowOff>1384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1</xdr:col>
      <xdr:colOff>2648</xdr:colOff>
      <xdr:row>9</xdr:row>
      <xdr:rowOff>219580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1</xdr:col>
      <xdr:colOff>3168</xdr:colOff>
      <xdr:row>10</xdr:row>
      <xdr:rowOff>217680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176</xdr:row>
      <xdr:rowOff>24683</xdr:rowOff>
    </xdr:from>
    <xdr:to>
      <xdr:col>1</xdr:col>
      <xdr:colOff>2496</xdr:colOff>
      <xdr:row>176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1</xdr:col>
      <xdr:colOff>3552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1</xdr:col>
      <xdr:colOff>2167</xdr:colOff>
      <xdr:row>12</xdr:row>
      <xdr:rowOff>219065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1</xdr:col>
      <xdr:colOff>3553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1</xdr:col>
      <xdr:colOff>2835</xdr:colOff>
      <xdr:row>5</xdr:row>
      <xdr:rowOff>217827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117</xdr:row>
      <xdr:rowOff>27810</xdr:rowOff>
    </xdr:from>
    <xdr:to>
      <xdr:col>1</xdr:col>
      <xdr:colOff>2876</xdr:colOff>
      <xdr:row>117</xdr:row>
      <xdr:rowOff>220909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118</xdr:row>
      <xdr:rowOff>28987</xdr:rowOff>
    </xdr:from>
    <xdr:to>
      <xdr:col>1</xdr:col>
      <xdr:colOff>2875</xdr:colOff>
      <xdr:row>118</xdr:row>
      <xdr:rowOff>220007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119</xdr:row>
      <xdr:rowOff>27986</xdr:rowOff>
    </xdr:from>
    <xdr:to>
      <xdr:col>1</xdr:col>
      <xdr:colOff>2195</xdr:colOff>
      <xdr:row>119</xdr:row>
      <xdr:rowOff>220911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120</xdr:row>
      <xdr:rowOff>23666</xdr:rowOff>
    </xdr:from>
    <xdr:to>
      <xdr:col>1</xdr:col>
      <xdr:colOff>1542</xdr:colOff>
      <xdr:row>120</xdr:row>
      <xdr:rowOff>218670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121</xdr:row>
      <xdr:rowOff>24843</xdr:rowOff>
    </xdr:from>
    <xdr:to>
      <xdr:col>1</xdr:col>
      <xdr:colOff>3446</xdr:colOff>
      <xdr:row>121</xdr:row>
      <xdr:rowOff>219673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134</xdr:row>
      <xdr:rowOff>21815</xdr:rowOff>
    </xdr:from>
    <xdr:to>
      <xdr:col>1</xdr:col>
      <xdr:colOff>3335</xdr:colOff>
      <xdr:row>134</xdr:row>
      <xdr:rowOff>218908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138</xdr:row>
      <xdr:rowOff>24958</xdr:rowOff>
    </xdr:from>
    <xdr:to>
      <xdr:col>1</xdr:col>
      <xdr:colOff>3335</xdr:colOff>
      <xdr:row>138</xdr:row>
      <xdr:rowOff>220146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146</xdr:row>
      <xdr:rowOff>13906</xdr:rowOff>
    </xdr:from>
    <xdr:to>
      <xdr:col>1</xdr:col>
      <xdr:colOff>2667</xdr:colOff>
      <xdr:row>146</xdr:row>
      <xdr:rowOff>218619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147</xdr:row>
      <xdr:rowOff>24668</xdr:rowOff>
    </xdr:from>
    <xdr:to>
      <xdr:col>1</xdr:col>
      <xdr:colOff>2000</xdr:colOff>
      <xdr:row>147</xdr:row>
      <xdr:rowOff>219856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139</xdr:row>
      <xdr:rowOff>24625</xdr:rowOff>
    </xdr:from>
    <xdr:to>
      <xdr:col>1</xdr:col>
      <xdr:colOff>2334</xdr:colOff>
      <xdr:row>139</xdr:row>
      <xdr:rowOff>219813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148</xdr:row>
      <xdr:rowOff>1573</xdr:rowOff>
    </xdr:from>
    <xdr:to>
      <xdr:col>1</xdr:col>
      <xdr:colOff>654</xdr:colOff>
      <xdr:row>149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149</xdr:row>
      <xdr:rowOff>44126</xdr:rowOff>
    </xdr:from>
    <xdr:to>
      <xdr:col>1</xdr:col>
      <xdr:colOff>1911</xdr:colOff>
      <xdr:row>150</xdr:row>
      <xdr:rowOff>27426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150</xdr:row>
      <xdr:rowOff>45302</xdr:rowOff>
    </xdr:from>
    <xdr:to>
      <xdr:col>1</xdr:col>
      <xdr:colOff>5</xdr:colOff>
      <xdr:row>151</xdr:row>
      <xdr:rowOff>3666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151</xdr:row>
      <xdr:rowOff>44302</xdr:rowOff>
    </xdr:from>
    <xdr:to>
      <xdr:col>1</xdr:col>
      <xdr:colOff>3135</xdr:colOff>
      <xdr:row>152</xdr:row>
      <xdr:rowOff>29334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152</xdr:row>
      <xdr:rowOff>36171</xdr:rowOff>
    </xdr:from>
    <xdr:to>
      <xdr:col>1</xdr:col>
      <xdr:colOff>2482</xdr:colOff>
      <xdr:row>153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153</xdr:row>
      <xdr:rowOff>37349</xdr:rowOff>
    </xdr:from>
    <xdr:to>
      <xdr:col>1</xdr:col>
      <xdr:colOff>576</xdr:colOff>
      <xdr:row>154</xdr:row>
      <xdr:rowOff>2149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154</xdr:row>
      <xdr:rowOff>36347</xdr:rowOff>
    </xdr:from>
    <xdr:to>
      <xdr:col>1</xdr:col>
      <xdr:colOff>3706</xdr:colOff>
      <xdr:row>155</xdr:row>
      <xdr:rowOff>426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155</xdr:row>
      <xdr:rowOff>38251</xdr:rowOff>
    </xdr:from>
    <xdr:to>
      <xdr:col>1</xdr:col>
      <xdr:colOff>2481</xdr:colOff>
      <xdr:row>156</xdr:row>
      <xdr:rowOff>27094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156</xdr:row>
      <xdr:rowOff>41061</xdr:rowOff>
    </xdr:from>
    <xdr:to>
      <xdr:col>1</xdr:col>
      <xdr:colOff>3706</xdr:colOff>
      <xdr:row>157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157</xdr:row>
      <xdr:rowOff>43300</xdr:rowOff>
    </xdr:from>
    <xdr:to>
      <xdr:col>1</xdr:col>
      <xdr:colOff>3038</xdr:colOff>
      <xdr:row>158</xdr:row>
      <xdr:rowOff>3567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158</xdr:row>
      <xdr:rowOff>45206</xdr:rowOff>
    </xdr:from>
    <xdr:to>
      <xdr:col>1</xdr:col>
      <xdr:colOff>3718</xdr:colOff>
      <xdr:row>159</xdr:row>
      <xdr:rowOff>26429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159</xdr:row>
      <xdr:rowOff>51823</xdr:rowOff>
    </xdr:from>
    <xdr:to>
      <xdr:col>1</xdr:col>
      <xdr:colOff>3038</xdr:colOff>
      <xdr:row>160</xdr:row>
      <xdr:rowOff>29236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160</xdr:row>
      <xdr:rowOff>45084</xdr:rowOff>
    </xdr:from>
    <xdr:to>
      <xdr:col>1</xdr:col>
      <xdr:colOff>1370</xdr:colOff>
      <xdr:row>161</xdr:row>
      <xdr:rowOff>26665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161</xdr:row>
      <xdr:rowOff>39036</xdr:rowOff>
    </xdr:from>
    <xdr:to>
      <xdr:col>1</xdr:col>
      <xdr:colOff>2382</xdr:colOff>
      <xdr:row>162</xdr:row>
      <xdr:rowOff>3470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162</xdr:row>
      <xdr:rowOff>36559</xdr:rowOff>
    </xdr:from>
    <xdr:to>
      <xdr:col>1</xdr:col>
      <xdr:colOff>2037</xdr:colOff>
      <xdr:row>163</xdr:row>
      <xdr:rowOff>25761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163</xdr:row>
      <xdr:rowOff>27476</xdr:rowOff>
    </xdr:from>
    <xdr:to>
      <xdr:col>1</xdr:col>
      <xdr:colOff>1441</xdr:colOff>
      <xdr:row>163</xdr:row>
      <xdr:rowOff>218670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164</xdr:row>
      <xdr:rowOff>28652</xdr:rowOff>
    </xdr:from>
    <xdr:to>
      <xdr:col>1</xdr:col>
      <xdr:colOff>1440</xdr:colOff>
      <xdr:row>164</xdr:row>
      <xdr:rowOff>217767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165</xdr:row>
      <xdr:rowOff>27652</xdr:rowOff>
    </xdr:from>
    <xdr:to>
      <xdr:col>1</xdr:col>
      <xdr:colOff>760</xdr:colOff>
      <xdr:row>165</xdr:row>
      <xdr:rowOff>220577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166</xdr:row>
      <xdr:rowOff>15712</xdr:rowOff>
    </xdr:from>
    <xdr:to>
      <xdr:col>1</xdr:col>
      <xdr:colOff>107</xdr:colOff>
      <xdr:row>166</xdr:row>
      <xdr:rowOff>216431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167</xdr:row>
      <xdr:rowOff>20699</xdr:rowOff>
    </xdr:from>
    <xdr:to>
      <xdr:col>1</xdr:col>
      <xdr:colOff>2011</xdr:colOff>
      <xdr:row>167</xdr:row>
      <xdr:rowOff>217434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168</xdr:row>
      <xdr:rowOff>15888</xdr:rowOff>
    </xdr:from>
    <xdr:to>
      <xdr:col>1</xdr:col>
      <xdr:colOff>3236</xdr:colOff>
      <xdr:row>168</xdr:row>
      <xdr:rowOff>220243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169</xdr:row>
      <xdr:rowOff>29697</xdr:rowOff>
    </xdr:from>
    <xdr:to>
      <xdr:col>1</xdr:col>
      <xdr:colOff>2011</xdr:colOff>
      <xdr:row>169</xdr:row>
      <xdr:rowOff>224527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209</xdr:row>
      <xdr:rowOff>19395</xdr:rowOff>
    </xdr:from>
    <xdr:to>
      <xdr:col>1</xdr:col>
      <xdr:colOff>2201</xdr:colOff>
      <xdr:row>209</xdr:row>
      <xdr:rowOff>219633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208</xdr:row>
      <xdr:rowOff>21835</xdr:rowOff>
    </xdr:from>
    <xdr:to>
      <xdr:col>1</xdr:col>
      <xdr:colOff>2422</xdr:colOff>
      <xdr:row>208</xdr:row>
      <xdr:rowOff>219857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223</xdr:row>
      <xdr:rowOff>22631</xdr:rowOff>
    </xdr:from>
    <xdr:to>
      <xdr:col>1</xdr:col>
      <xdr:colOff>1863</xdr:colOff>
      <xdr:row>223</xdr:row>
      <xdr:rowOff>220964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214</xdr:row>
      <xdr:rowOff>29234</xdr:rowOff>
    </xdr:from>
    <xdr:to>
      <xdr:col>1</xdr:col>
      <xdr:colOff>2713</xdr:colOff>
      <xdr:row>214</xdr:row>
      <xdr:rowOff>220428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215</xdr:row>
      <xdr:rowOff>30410</xdr:rowOff>
    </xdr:from>
    <xdr:to>
      <xdr:col>1</xdr:col>
      <xdr:colOff>2712</xdr:colOff>
      <xdr:row>215</xdr:row>
      <xdr:rowOff>219525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216</xdr:row>
      <xdr:rowOff>29411</xdr:rowOff>
    </xdr:from>
    <xdr:to>
      <xdr:col>1</xdr:col>
      <xdr:colOff>127</xdr:colOff>
      <xdr:row>216</xdr:row>
      <xdr:rowOff>220431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217</xdr:row>
      <xdr:rowOff>21280</xdr:rowOff>
    </xdr:from>
    <xdr:to>
      <xdr:col>1</xdr:col>
      <xdr:colOff>1379</xdr:colOff>
      <xdr:row>217</xdr:row>
      <xdr:rowOff>218189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218</xdr:row>
      <xdr:rowOff>26267</xdr:rowOff>
    </xdr:from>
    <xdr:to>
      <xdr:col>1</xdr:col>
      <xdr:colOff>3283</xdr:colOff>
      <xdr:row>218</xdr:row>
      <xdr:rowOff>219192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221</xdr:row>
      <xdr:rowOff>22360</xdr:rowOff>
    </xdr:from>
    <xdr:to>
      <xdr:col>1</xdr:col>
      <xdr:colOff>698</xdr:colOff>
      <xdr:row>221</xdr:row>
      <xdr:rowOff>217190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222</xdr:row>
      <xdr:rowOff>24599</xdr:rowOff>
    </xdr:from>
    <xdr:to>
      <xdr:col>1</xdr:col>
      <xdr:colOff>30</xdr:colOff>
      <xdr:row>223</xdr:row>
      <xdr:rowOff>1758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232</xdr:row>
      <xdr:rowOff>20579</xdr:rowOff>
    </xdr:from>
    <xdr:to>
      <xdr:col>1</xdr:col>
      <xdr:colOff>3621</xdr:colOff>
      <xdr:row>233</xdr:row>
      <xdr:rowOff>314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224</xdr:row>
      <xdr:rowOff>11348</xdr:rowOff>
    </xdr:from>
    <xdr:to>
      <xdr:col>1</xdr:col>
      <xdr:colOff>1862</xdr:colOff>
      <xdr:row>224</xdr:row>
      <xdr:rowOff>217301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231</xdr:row>
      <xdr:rowOff>7684</xdr:rowOff>
    </xdr:from>
    <xdr:to>
      <xdr:col>1</xdr:col>
      <xdr:colOff>2303</xdr:colOff>
      <xdr:row>231</xdr:row>
      <xdr:rowOff>219352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230</xdr:row>
      <xdr:rowOff>11557</xdr:rowOff>
    </xdr:from>
    <xdr:to>
      <xdr:col>1</xdr:col>
      <xdr:colOff>470</xdr:colOff>
      <xdr:row>230</xdr:row>
      <xdr:rowOff>219661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198</xdr:row>
      <xdr:rowOff>37285</xdr:rowOff>
    </xdr:from>
    <xdr:to>
      <xdr:col>1</xdr:col>
      <xdr:colOff>2643</xdr:colOff>
      <xdr:row>199</xdr:row>
      <xdr:rowOff>27534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190</xdr:row>
      <xdr:rowOff>45064</xdr:rowOff>
    </xdr:from>
    <xdr:to>
      <xdr:col>1</xdr:col>
      <xdr:colOff>1587</xdr:colOff>
      <xdr:row>191</xdr:row>
      <xdr:rowOff>1330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191</xdr:row>
      <xdr:rowOff>44064</xdr:rowOff>
    </xdr:from>
    <xdr:to>
      <xdr:col>1</xdr:col>
      <xdr:colOff>907</xdr:colOff>
      <xdr:row>192</xdr:row>
      <xdr:rowOff>27000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192</xdr:row>
      <xdr:rowOff>35934</xdr:rowOff>
    </xdr:from>
    <xdr:to>
      <xdr:col>1</xdr:col>
      <xdr:colOff>254</xdr:colOff>
      <xdr:row>193</xdr:row>
      <xdr:rowOff>908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193</xdr:row>
      <xdr:rowOff>40921</xdr:rowOff>
    </xdr:from>
    <xdr:to>
      <xdr:col>1</xdr:col>
      <xdr:colOff>2158</xdr:colOff>
      <xdr:row>194</xdr:row>
      <xdr:rowOff>997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194</xdr:row>
      <xdr:rowOff>36110</xdr:rowOff>
    </xdr:from>
    <xdr:to>
      <xdr:col>1</xdr:col>
      <xdr:colOff>3383</xdr:colOff>
      <xdr:row>194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195</xdr:row>
      <xdr:rowOff>38013</xdr:rowOff>
    </xdr:from>
    <xdr:to>
      <xdr:col>1</xdr:col>
      <xdr:colOff>2158</xdr:colOff>
      <xdr:row>196</xdr:row>
      <xdr:rowOff>1898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196</xdr:row>
      <xdr:rowOff>37013</xdr:rowOff>
    </xdr:from>
    <xdr:to>
      <xdr:col>1</xdr:col>
      <xdr:colOff>3383</xdr:colOff>
      <xdr:row>196</xdr:row>
      <xdr:rowOff>220413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197</xdr:row>
      <xdr:rowOff>39252</xdr:rowOff>
    </xdr:from>
    <xdr:to>
      <xdr:col>1</xdr:col>
      <xdr:colOff>2715</xdr:colOff>
      <xdr:row>198</xdr:row>
      <xdr:rowOff>27843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203</xdr:row>
      <xdr:rowOff>22632</xdr:rowOff>
    </xdr:from>
    <xdr:to>
      <xdr:col>1</xdr:col>
      <xdr:colOff>1178</xdr:colOff>
      <xdr:row>204</xdr:row>
      <xdr:rowOff>26215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200</xdr:row>
      <xdr:rowOff>23360</xdr:rowOff>
    </xdr:from>
    <xdr:to>
      <xdr:col>1</xdr:col>
      <xdr:colOff>693</xdr:colOff>
      <xdr:row>200</xdr:row>
      <xdr:rowOff>218190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201</xdr:row>
      <xdr:rowOff>22360</xdr:rowOff>
    </xdr:from>
    <xdr:to>
      <xdr:col>1</xdr:col>
      <xdr:colOff>13</xdr:colOff>
      <xdr:row>201</xdr:row>
      <xdr:rowOff>219095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202</xdr:row>
      <xdr:rowOff>24599</xdr:rowOff>
    </xdr:from>
    <xdr:to>
      <xdr:col>1</xdr:col>
      <xdr:colOff>1250</xdr:colOff>
      <xdr:row>203</xdr:row>
      <xdr:rowOff>1760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228</xdr:row>
      <xdr:rowOff>36516</xdr:rowOff>
    </xdr:from>
    <xdr:to>
      <xdr:col>1</xdr:col>
      <xdr:colOff>1863</xdr:colOff>
      <xdr:row>229</xdr:row>
      <xdr:rowOff>28743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225</xdr:row>
      <xdr:rowOff>37244</xdr:rowOff>
    </xdr:from>
    <xdr:to>
      <xdr:col>1</xdr:col>
      <xdr:colOff>3283</xdr:colOff>
      <xdr:row>225</xdr:row>
      <xdr:rowOff>220644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226</xdr:row>
      <xdr:rowOff>36244</xdr:rowOff>
    </xdr:from>
    <xdr:to>
      <xdr:col>1</xdr:col>
      <xdr:colOff>698</xdr:colOff>
      <xdr:row>227</xdr:row>
      <xdr:rowOff>1045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227</xdr:row>
      <xdr:rowOff>38483</xdr:rowOff>
    </xdr:from>
    <xdr:to>
      <xdr:col>1</xdr:col>
      <xdr:colOff>30</xdr:colOff>
      <xdr:row>228</xdr:row>
      <xdr:rowOff>27071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229</xdr:row>
      <xdr:rowOff>29042</xdr:rowOff>
    </xdr:from>
    <xdr:to>
      <xdr:col>1</xdr:col>
      <xdr:colOff>1862</xdr:colOff>
      <xdr:row>230</xdr:row>
      <xdr:rowOff>1157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1</xdr:col>
      <xdr:colOff>1248</xdr:colOff>
      <xdr:row>28</xdr:row>
      <xdr:rowOff>219595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1</xdr:col>
      <xdr:colOff>1248</xdr:colOff>
      <xdr:row>29</xdr:row>
      <xdr:rowOff>219595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219595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219595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219595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1</xdr:col>
      <xdr:colOff>1248</xdr:colOff>
      <xdr:row>33</xdr:row>
      <xdr:rowOff>219595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1</xdr:col>
      <xdr:colOff>1248</xdr:colOff>
      <xdr:row>34</xdr:row>
      <xdr:rowOff>219595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1</xdr:col>
      <xdr:colOff>1248</xdr:colOff>
      <xdr:row>35</xdr:row>
      <xdr:rowOff>219595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1</xdr:col>
      <xdr:colOff>1248</xdr:colOff>
      <xdr:row>36</xdr:row>
      <xdr:rowOff>219595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1</xdr:col>
      <xdr:colOff>1248</xdr:colOff>
      <xdr:row>37</xdr:row>
      <xdr:rowOff>219595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1</xdr:col>
      <xdr:colOff>1248</xdr:colOff>
      <xdr:row>38</xdr:row>
      <xdr:rowOff>219595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1</xdr:col>
      <xdr:colOff>1248</xdr:colOff>
      <xdr:row>39</xdr:row>
      <xdr:rowOff>219595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1</xdr:col>
      <xdr:colOff>1248</xdr:colOff>
      <xdr:row>40</xdr:row>
      <xdr:rowOff>219595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1</xdr:col>
      <xdr:colOff>1248</xdr:colOff>
      <xdr:row>41</xdr:row>
      <xdr:rowOff>219595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1</xdr:col>
      <xdr:colOff>1248</xdr:colOff>
      <xdr:row>42</xdr:row>
      <xdr:rowOff>219595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1</xdr:col>
      <xdr:colOff>1248</xdr:colOff>
      <xdr:row>43</xdr:row>
      <xdr:rowOff>219595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1</xdr:col>
      <xdr:colOff>1248</xdr:colOff>
      <xdr:row>44</xdr:row>
      <xdr:rowOff>219595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1</xdr:col>
      <xdr:colOff>1248</xdr:colOff>
      <xdr:row>45</xdr:row>
      <xdr:rowOff>219595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177</xdr:row>
      <xdr:rowOff>15716</xdr:rowOff>
    </xdr:from>
    <xdr:to>
      <xdr:col>1</xdr:col>
      <xdr:colOff>863</xdr:colOff>
      <xdr:row>177</xdr:row>
      <xdr:rowOff>219764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112</xdr:row>
      <xdr:rowOff>28575</xdr:rowOff>
    </xdr:from>
    <xdr:to>
      <xdr:col>1</xdr:col>
      <xdr:colOff>1248</xdr:colOff>
      <xdr:row>112</xdr:row>
      <xdr:rowOff>219595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46</xdr:row>
      <xdr:rowOff>22860</xdr:rowOff>
    </xdr:from>
    <xdr:to>
      <xdr:col>1</xdr:col>
      <xdr:colOff>1248</xdr:colOff>
      <xdr:row>46</xdr:row>
      <xdr:rowOff>217690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3A6A90-392D-4DBB-BB16-BEF51598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1071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47</xdr:row>
      <xdr:rowOff>15240</xdr:rowOff>
    </xdr:from>
    <xdr:to>
      <xdr:col>1</xdr:col>
      <xdr:colOff>1248</xdr:colOff>
      <xdr:row>47</xdr:row>
      <xdr:rowOff>217690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38FEAB5-C2BA-4F7B-B1E4-493944E4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112928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15240</xdr:rowOff>
    </xdr:from>
    <xdr:to>
      <xdr:col>0</xdr:col>
      <xdr:colOff>568938</xdr:colOff>
      <xdr:row>48</xdr:row>
      <xdr:rowOff>217690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40988C7-2DB7-45EF-BFDD-0D0E3A45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5214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178</xdr:row>
      <xdr:rowOff>15240</xdr:rowOff>
    </xdr:from>
    <xdr:to>
      <xdr:col>1</xdr:col>
      <xdr:colOff>2775</xdr:colOff>
      <xdr:row>178</xdr:row>
      <xdr:rowOff>219288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AFA6B75-E181-4896-92B1-73AB9E2F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8503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179</xdr:row>
      <xdr:rowOff>15240</xdr:rowOff>
    </xdr:from>
    <xdr:to>
      <xdr:col>1</xdr:col>
      <xdr:colOff>2775</xdr:colOff>
      <xdr:row>179</xdr:row>
      <xdr:rowOff>219288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ACC8B79-FA75-4B31-8154-4BD1BC61A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0789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180</xdr:row>
      <xdr:rowOff>0</xdr:rowOff>
    </xdr:from>
    <xdr:to>
      <xdr:col>1</xdr:col>
      <xdr:colOff>1346</xdr:colOff>
      <xdr:row>180</xdr:row>
      <xdr:rowOff>217383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23F7720-7852-47C4-9865-2ECD0628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729228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181</xdr:row>
      <xdr:rowOff>15240</xdr:rowOff>
    </xdr:from>
    <xdr:to>
      <xdr:col>1</xdr:col>
      <xdr:colOff>2775</xdr:colOff>
      <xdr:row>181</xdr:row>
      <xdr:rowOff>219288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E18BD09-A212-428D-9BBA-32E2AE7A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36120"/>
          <a:ext cx="219945" cy="196428"/>
        </a:xfrm>
        <a:prstGeom prst="rect">
          <a:avLst/>
        </a:prstGeom>
      </xdr:spPr>
    </xdr:pic>
    <xdr:clientData/>
  </xdr:twoCellAnchor>
  <xdr:oneCellAnchor>
    <xdr:from>
      <xdr:col>0</xdr:col>
      <xdr:colOff>373380</xdr:colOff>
      <xdr:row>183</xdr:row>
      <xdr:rowOff>15240</xdr:rowOff>
    </xdr:from>
    <xdr:ext cx="219945" cy="196428"/>
    <xdr:pic>
      <xdr:nvPicPr>
        <xdr:cNvPr id="73" name="Picture 72">
          <a:extLst>
            <a:ext uri="{FF2B5EF4-FFF2-40B4-BE49-F238E27FC236}">
              <a16:creationId xmlns:a16="http://schemas.microsoft.com/office/drawing/2014/main" id="{C49232A4-DCC7-4CA7-8260-B6544522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184</xdr:row>
      <xdr:rowOff>15240</xdr:rowOff>
    </xdr:from>
    <xdr:ext cx="219945" cy="196428"/>
    <xdr:pic>
      <xdr:nvPicPr>
        <xdr:cNvPr id="78" name="Picture 77">
          <a:extLst>
            <a:ext uri="{FF2B5EF4-FFF2-40B4-BE49-F238E27FC236}">
              <a16:creationId xmlns:a16="http://schemas.microsoft.com/office/drawing/2014/main" id="{C610B8D7-1EF4-4003-8F2C-23AE974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185</xdr:row>
      <xdr:rowOff>15240</xdr:rowOff>
    </xdr:from>
    <xdr:ext cx="219945" cy="196428"/>
    <xdr:pic>
      <xdr:nvPicPr>
        <xdr:cNvPr id="112" name="Picture 111">
          <a:extLst>
            <a:ext uri="{FF2B5EF4-FFF2-40B4-BE49-F238E27FC236}">
              <a16:creationId xmlns:a16="http://schemas.microsoft.com/office/drawing/2014/main" id="{DA579E82-28CB-4BB4-A91E-CD3CF05D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186</xdr:row>
      <xdr:rowOff>15240</xdr:rowOff>
    </xdr:from>
    <xdr:ext cx="219945" cy="196428"/>
    <xdr:pic>
      <xdr:nvPicPr>
        <xdr:cNvPr id="113" name="Picture 112">
          <a:extLst>
            <a:ext uri="{FF2B5EF4-FFF2-40B4-BE49-F238E27FC236}">
              <a16:creationId xmlns:a16="http://schemas.microsoft.com/office/drawing/2014/main" id="{E1A1CCDF-708B-4C5E-A7D4-72CE0512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182</xdr:row>
      <xdr:rowOff>15240</xdr:rowOff>
    </xdr:from>
    <xdr:ext cx="219945" cy="196428"/>
    <xdr:pic>
      <xdr:nvPicPr>
        <xdr:cNvPr id="156" name="Picture 155">
          <a:extLst>
            <a:ext uri="{FF2B5EF4-FFF2-40B4-BE49-F238E27FC236}">
              <a16:creationId xmlns:a16="http://schemas.microsoft.com/office/drawing/2014/main" id="{49AD1046-56C3-49A0-8D3D-9361EC5E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80009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68</xdr:row>
      <xdr:rowOff>17145</xdr:rowOff>
    </xdr:from>
    <xdr:ext cx="193653" cy="191020"/>
    <xdr:pic>
      <xdr:nvPicPr>
        <xdr:cNvPr id="161" name="Picture 160">
          <a:extLst>
            <a:ext uri="{FF2B5EF4-FFF2-40B4-BE49-F238E27FC236}">
              <a16:creationId xmlns:a16="http://schemas.microsoft.com/office/drawing/2014/main" id="{8D7A0F03-1ACC-4345-B61C-9965D818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365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69</xdr:row>
      <xdr:rowOff>17145</xdr:rowOff>
    </xdr:from>
    <xdr:ext cx="191748" cy="187210"/>
    <xdr:pic>
      <xdr:nvPicPr>
        <xdr:cNvPr id="162" name="Picture 161">
          <a:extLst>
            <a:ext uri="{FF2B5EF4-FFF2-40B4-BE49-F238E27FC236}">
              <a16:creationId xmlns:a16="http://schemas.microsoft.com/office/drawing/2014/main" id="{15DDAC32-6821-4AB2-8ED4-43533C28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1748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70</xdr:row>
      <xdr:rowOff>17145</xdr:rowOff>
    </xdr:from>
    <xdr:ext cx="189843" cy="191020"/>
    <xdr:pic>
      <xdr:nvPicPr>
        <xdr:cNvPr id="163" name="Picture 162">
          <a:extLst>
            <a:ext uri="{FF2B5EF4-FFF2-40B4-BE49-F238E27FC236}">
              <a16:creationId xmlns:a16="http://schemas.microsoft.com/office/drawing/2014/main" id="{2280DA9D-F6EE-46FE-96E2-5FB4C422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984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71</xdr:row>
      <xdr:rowOff>17145</xdr:rowOff>
    </xdr:from>
    <xdr:ext cx="186033" cy="187210"/>
    <xdr:pic>
      <xdr:nvPicPr>
        <xdr:cNvPr id="164" name="Picture 163">
          <a:extLst>
            <a:ext uri="{FF2B5EF4-FFF2-40B4-BE49-F238E27FC236}">
              <a16:creationId xmlns:a16="http://schemas.microsoft.com/office/drawing/2014/main" id="{383E0157-238A-4453-A5CD-3AA8CE4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72</xdr:row>
      <xdr:rowOff>17145</xdr:rowOff>
    </xdr:from>
    <xdr:ext cx="182223" cy="191020"/>
    <xdr:pic>
      <xdr:nvPicPr>
        <xdr:cNvPr id="165" name="Picture 164">
          <a:extLst>
            <a:ext uri="{FF2B5EF4-FFF2-40B4-BE49-F238E27FC236}">
              <a16:creationId xmlns:a16="http://schemas.microsoft.com/office/drawing/2014/main" id="{1E93DAFE-BCFA-4B1F-8E36-06733424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73</xdr:row>
      <xdr:rowOff>17145</xdr:rowOff>
    </xdr:from>
    <xdr:ext cx="186033" cy="187210"/>
    <xdr:pic>
      <xdr:nvPicPr>
        <xdr:cNvPr id="166" name="Picture 165">
          <a:extLst>
            <a:ext uri="{FF2B5EF4-FFF2-40B4-BE49-F238E27FC236}">
              <a16:creationId xmlns:a16="http://schemas.microsoft.com/office/drawing/2014/main" id="{7B77D5A6-2351-49BF-8E9C-4B44FDBF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74</xdr:row>
      <xdr:rowOff>17145</xdr:rowOff>
    </xdr:from>
    <xdr:ext cx="182223" cy="191020"/>
    <xdr:pic>
      <xdr:nvPicPr>
        <xdr:cNvPr id="167" name="Picture 166">
          <a:extLst>
            <a:ext uri="{FF2B5EF4-FFF2-40B4-BE49-F238E27FC236}">
              <a16:creationId xmlns:a16="http://schemas.microsoft.com/office/drawing/2014/main" id="{71AFEA1A-56CE-4F2A-A143-DCEDD68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75</xdr:row>
      <xdr:rowOff>17145</xdr:rowOff>
    </xdr:from>
    <xdr:ext cx="186033" cy="187210"/>
    <xdr:pic>
      <xdr:nvPicPr>
        <xdr:cNvPr id="168" name="Picture 167">
          <a:extLst>
            <a:ext uri="{FF2B5EF4-FFF2-40B4-BE49-F238E27FC236}">
              <a16:creationId xmlns:a16="http://schemas.microsoft.com/office/drawing/2014/main" id="{76D7489A-2BAE-43AF-B237-14E815A6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76</xdr:row>
      <xdr:rowOff>17145</xdr:rowOff>
    </xdr:from>
    <xdr:ext cx="182223" cy="191020"/>
    <xdr:pic>
      <xdr:nvPicPr>
        <xdr:cNvPr id="169" name="Picture 168">
          <a:extLst>
            <a:ext uri="{FF2B5EF4-FFF2-40B4-BE49-F238E27FC236}">
              <a16:creationId xmlns:a16="http://schemas.microsoft.com/office/drawing/2014/main" id="{52B2BEBD-A964-46ED-8979-4A250C60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77</xdr:row>
      <xdr:rowOff>17145</xdr:rowOff>
    </xdr:from>
    <xdr:ext cx="186033" cy="187210"/>
    <xdr:pic>
      <xdr:nvPicPr>
        <xdr:cNvPr id="170" name="Picture 169">
          <a:extLst>
            <a:ext uri="{FF2B5EF4-FFF2-40B4-BE49-F238E27FC236}">
              <a16:creationId xmlns:a16="http://schemas.microsoft.com/office/drawing/2014/main" id="{08E03323-A72D-4769-8A67-63A30DEC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78</xdr:row>
      <xdr:rowOff>17145</xdr:rowOff>
    </xdr:from>
    <xdr:ext cx="182223" cy="191020"/>
    <xdr:pic>
      <xdr:nvPicPr>
        <xdr:cNvPr id="171" name="Picture 170">
          <a:extLst>
            <a:ext uri="{FF2B5EF4-FFF2-40B4-BE49-F238E27FC236}">
              <a16:creationId xmlns:a16="http://schemas.microsoft.com/office/drawing/2014/main" id="{6BFF6085-DD9A-4FF0-BE2D-7DC62EFE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79</xdr:row>
      <xdr:rowOff>17145</xdr:rowOff>
    </xdr:from>
    <xdr:ext cx="186033" cy="187210"/>
    <xdr:pic>
      <xdr:nvPicPr>
        <xdr:cNvPr id="172" name="Picture 171">
          <a:extLst>
            <a:ext uri="{FF2B5EF4-FFF2-40B4-BE49-F238E27FC236}">
              <a16:creationId xmlns:a16="http://schemas.microsoft.com/office/drawing/2014/main" id="{5755E85D-BB49-4A46-AFD7-ED8C458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170</xdr:row>
      <xdr:rowOff>29697</xdr:rowOff>
    </xdr:from>
    <xdr:ext cx="190680" cy="191020"/>
    <xdr:pic>
      <xdr:nvPicPr>
        <xdr:cNvPr id="3" name="Picture 2">
          <a:extLst>
            <a:ext uri="{FF2B5EF4-FFF2-40B4-BE49-F238E27FC236}">
              <a16:creationId xmlns:a16="http://schemas.microsoft.com/office/drawing/2014/main" id="{E9FF5512-89D9-4C8E-B5AD-64B2D98F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171</xdr:row>
      <xdr:rowOff>29697</xdr:rowOff>
    </xdr:from>
    <xdr:ext cx="190680" cy="191020"/>
    <xdr:pic>
      <xdr:nvPicPr>
        <xdr:cNvPr id="28" name="Picture 27">
          <a:extLst>
            <a:ext uri="{FF2B5EF4-FFF2-40B4-BE49-F238E27FC236}">
              <a16:creationId xmlns:a16="http://schemas.microsoft.com/office/drawing/2014/main" id="{E826ACFA-C6A2-4CE3-BB22-E1A6C2F1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172</xdr:row>
      <xdr:rowOff>29697</xdr:rowOff>
    </xdr:from>
    <xdr:ext cx="190680" cy="191020"/>
    <xdr:pic>
      <xdr:nvPicPr>
        <xdr:cNvPr id="102" name="Picture 101">
          <a:extLst>
            <a:ext uri="{FF2B5EF4-FFF2-40B4-BE49-F238E27FC236}">
              <a16:creationId xmlns:a16="http://schemas.microsoft.com/office/drawing/2014/main" id="{90098384-AFBC-47A4-8B8C-C344E16F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173</xdr:row>
      <xdr:rowOff>29697</xdr:rowOff>
    </xdr:from>
    <xdr:ext cx="190680" cy="191020"/>
    <xdr:pic>
      <xdr:nvPicPr>
        <xdr:cNvPr id="103" name="Picture 102">
          <a:extLst>
            <a:ext uri="{FF2B5EF4-FFF2-40B4-BE49-F238E27FC236}">
              <a16:creationId xmlns:a16="http://schemas.microsoft.com/office/drawing/2014/main" id="{EAE0BDEE-FF43-464C-9FFA-5C3470BC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174</xdr:row>
      <xdr:rowOff>29697</xdr:rowOff>
    </xdr:from>
    <xdr:ext cx="190680" cy="191020"/>
    <xdr:pic>
      <xdr:nvPicPr>
        <xdr:cNvPr id="158" name="Picture 157">
          <a:extLst>
            <a:ext uri="{FF2B5EF4-FFF2-40B4-BE49-F238E27FC236}">
              <a16:creationId xmlns:a16="http://schemas.microsoft.com/office/drawing/2014/main" id="{F950CA34-4F0D-46D8-A3F4-4F191B87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1</xdr:col>
      <xdr:colOff>866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1</xdr:col>
      <xdr:colOff>3656</xdr:colOff>
      <xdr:row>18</xdr:row>
      <xdr:rowOff>34914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1</xdr:col>
      <xdr:colOff>1402</xdr:colOff>
      <xdr:row>19</xdr:row>
      <xdr:rowOff>27643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1</xdr:col>
      <xdr:colOff>881</xdr:colOff>
      <xdr:row>20</xdr:row>
      <xdr:rowOff>28025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1</xdr:col>
      <xdr:colOff>258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1</xdr:col>
      <xdr:colOff>532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1</xdr:col>
      <xdr:colOff>607</xdr:colOff>
      <xdr:row>23</xdr:row>
      <xdr:rowOff>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1</xdr:col>
      <xdr:colOff>1054</xdr:colOff>
      <xdr:row>24</xdr:row>
      <xdr:rowOff>28024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1</xdr:col>
      <xdr:colOff>2337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1</xdr:col>
      <xdr:colOff>706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1</xdr:col>
      <xdr:colOff>781</xdr:colOff>
      <xdr:row>27</xdr:row>
      <xdr:rowOff>35103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1</xdr:col>
      <xdr:colOff>607</xdr:colOff>
      <xdr:row>36</xdr:row>
      <xdr:rowOff>34928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1</xdr:col>
      <xdr:colOff>3719</xdr:colOff>
      <xdr:row>39</xdr:row>
      <xdr:rowOff>35103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1</xdr:col>
      <xdr:colOff>3719</xdr:colOff>
      <xdr:row>40</xdr:row>
      <xdr:rowOff>34928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71</xdr:row>
      <xdr:rowOff>175</xdr:rowOff>
    </xdr:from>
    <xdr:to>
      <xdr:col>1</xdr:col>
      <xdr:colOff>695</xdr:colOff>
      <xdr:row>72</xdr:row>
      <xdr:rowOff>28363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72</xdr:row>
      <xdr:rowOff>5715</xdr:rowOff>
    </xdr:from>
    <xdr:to>
      <xdr:col>1</xdr:col>
      <xdr:colOff>3378</xdr:colOff>
      <xdr:row>73</xdr:row>
      <xdr:rowOff>28191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112</xdr:row>
      <xdr:rowOff>3810</xdr:rowOff>
    </xdr:from>
    <xdr:to>
      <xdr:col>1</xdr:col>
      <xdr:colOff>3807</xdr:colOff>
      <xdr:row>113</xdr:row>
      <xdr:rowOff>28190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113</xdr:row>
      <xdr:rowOff>11431</xdr:rowOff>
    </xdr:from>
    <xdr:to>
      <xdr:col>1</xdr:col>
      <xdr:colOff>775</xdr:colOff>
      <xdr:row>114</xdr:row>
      <xdr:rowOff>28190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114</xdr:row>
      <xdr:rowOff>175</xdr:rowOff>
    </xdr:from>
    <xdr:to>
      <xdr:col>1</xdr:col>
      <xdr:colOff>3808</xdr:colOff>
      <xdr:row>115</xdr:row>
      <xdr:rowOff>28366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115</xdr:row>
      <xdr:rowOff>4160</xdr:rowOff>
    </xdr:from>
    <xdr:to>
      <xdr:col>1</xdr:col>
      <xdr:colOff>253</xdr:colOff>
      <xdr:row>116</xdr:row>
      <xdr:rowOff>28539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75</xdr:row>
      <xdr:rowOff>227656</xdr:rowOff>
    </xdr:from>
    <xdr:to>
      <xdr:col>1</xdr:col>
      <xdr:colOff>949</xdr:colOff>
      <xdr:row>77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77</xdr:row>
      <xdr:rowOff>174</xdr:rowOff>
    </xdr:from>
    <xdr:to>
      <xdr:col>1</xdr:col>
      <xdr:colOff>346</xdr:colOff>
      <xdr:row>78</xdr:row>
      <xdr:rowOff>28363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78</xdr:row>
      <xdr:rowOff>7794</xdr:rowOff>
    </xdr:from>
    <xdr:to>
      <xdr:col>1</xdr:col>
      <xdr:colOff>775</xdr:colOff>
      <xdr:row>79</xdr:row>
      <xdr:rowOff>28365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81</xdr:row>
      <xdr:rowOff>3986</xdr:rowOff>
    </xdr:from>
    <xdr:to>
      <xdr:col>1</xdr:col>
      <xdr:colOff>774</xdr:colOff>
      <xdr:row>82</xdr:row>
      <xdr:rowOff>28367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82</xdr:row>
      <xdr:rowOff>7620</xdr:rowOff>
    </xdr:from>
    <xdr:to>
      <xdr:col>1</xdr:col>
      <xdr:colOff>3805</xdr:colOff>
      <xdr:row>83</xdr:row>
      <xdr:rowOff>2567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83</xdr:row>
      <xdr:rowOff>9875</xdr:rowOff>
    </xdr:from>
    <xdr:to>
      <xdr:col>1</xdr:col>
      <xdr:colOff>600</xdr:colOff>
      <xdr:row>83</xdr:row>
      <xdr:rowOff>225577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78</xdr:row>
      <xdr:rowOff>227305</xdr:rowOff>
    </xdr:from>
    <xdr:to>
      <xdr:col>1</xdr:col>
      <xdr:colOff>3806</xdr:colOff>
      <xdr:row>80</xdr:row>
      <xdr:rowOff>35226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80</xdr:row>
      <xdr:rowOff>697</xdr:rowOff>
    </xdr:from>
    <xdr:to>
      <xdr:col>1</xdr:col>
      <xdr:colOff>600</xdr:colOff>
      <xdr:row>81</xdr:row>
      <xdr:rowOff>34601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85</xdr:row>
      <xdr:rowOff>15417</xdr:rowOff>
    </xdr:from>
    <xdr:to>
      <xdr:col>1</xdr:col>
      <xdr:colOff>774</xdr:colOff>
      <xdr:row>85</xdr:row>
      <xdr:rowOff>225575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86</xdr:row>
      <xdr:rowOff>19051</xdr:rowOff>
    </xdr:from>
    <xdr:to>
      <xdr:col>1</xdr:col>
      <xdr:colOff>1375</xdr:colOff>
      <xdr:row>87</xdr:row>
      <xdr:rowOff>34951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87</xdr:row>
      <xdr:rowOff>19400</xdr:rowOff>
    </xdr:from>
    <xdr:to>
      <xdr:col>1</xdr:col>
      <xdr:colOff>599</xdr:colOff>
      <xdr:row>87</xdr:row>
      <xdr:rowOff>225577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83</xdr:row>
      <xdr:rowOff>227306</xdr:rowOff>
    </xdr:from>
    <xdr:to>
      <xdr:col>1</xdr:col>
      <xdr:colOff>1900</xdr:colOff>
      <xdr:row>85</xdr:row>
      <xdr:rowOff>35226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84</xdr:row>
      <xdr:rowOff>10906</xdr:rowOff>
    </xdr:from>
    <xdr:to>
      <xdr:col>1</xdr:col>
      <xdr:colOff>599</xdr:colOff>
      <xdr:row>85</xdr:row>
      <xdr:rowOff>28227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73</xdr:row>
      <xdr:rowOff>10906</xdr:rowOff>
    </xdr:from>
    <xdr:to>
      <xdr:col>1</xdr:col>
      <xdr:colOff>1298</xdr:colOff>
      <xdr:row>73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73</xdr:row>
      <xdr:rowOff>225575</xdr:rowOff>
    </xdr:from>
    <xdr:to>
      <xdr:col>1</xdr:col>
      <xdr:colOff>695</xdr:colOff>
      <xdr:row>75</xdr:row>
      <xdr:rowOff>435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75</xdr:row>
      <xdr:rowOff>9874</xdr:rowOff>
    </xdr:from>
    <xdr:to>
      <xdr:col>1</xdr:col>
      <xdr:colOff>3029</xdr:colOff>
      <xdr:row>75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368215</xdr:colOff>
      <xdr:row>102</xdr:row>
      <xdr:rowOff>25798</xdr:rowOff>
    </xdr:from>
    <xdr:to>
      <xdr:col>1</xdr:col>
      <xdr:colOff>3280</xdr:colOff>
      <xdr:row>103</xdr:row>
      <xdr:rowOff>5504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15" y="24013558"/>
          <a:ext cx="227520" cy="214021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104</xdr:row>
      <xdr:rowOff>31862</xdr:rowOff>
    </xdr:from>
    <xdr:to>
      <xdr:col>1</xdr:col>
      <xdr:colOff>3028</xdr:colOff>
      <xdr:row>105</xdr:row>
      <xdr:rowOff>28055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108</xdr:row>
      <xdr:rowOff>19051</xdr:rowOff>
    </xdr:from>
    <xdr:to>
      <xdr:col>1</xdr:col>
      <xdr:colOff>424</xdr:colOff>
      <xdr:row>109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1</xdr:col>
      <xdr:colOff>3037</xdr:colOff>
      <xdr:row>29</xdr:row>
      <xdr:rowOff>34928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1</xdr:col>
      <xdr:colOff>2784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1</xdr:col>
      <xdr:colOff>3482</xdr:colOff>
      <xdr:row>28</xdr:row>
      <xdr:rowOff>34739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301225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1</xdr:col>
      <xdr:colOff>3308</xdr:colOff>
      <xdr:row>31</xdr:row>
      <xdr:rowOff>34740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1</xdr:col>
      <xdr:colOff>3133</xdr:colOff>
      <xdr:row>32</xdr:row>
      <xdr:rowOff>34914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1</xdr:col>
      <xdr:colOff>83</xdr:colOff>
      <xdr:row>44</xdr:row>
      <xdr:rowOff>28433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1</xdr:col>
      <xdr:colOff>999</xdr:colOff>
      <xdr:row>46</xdr:row>
      <xdr:rowOff>34555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5608</xdr:rowOff>
    </xdr:from>
    <xdr:to>
      <xdr:col>1</xdr:col>
      <xdr:colOff>83</xdr:colOff>
      <xdr:row>52</xdr:row>
      <xdr:rowOff>34499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214561</xdr:rowOff>
    </xdr:from>
    <xdr:to>
      <xdr:col>1</xdr:col>
      <xdr:colOff>1290</xdr:colOff>
      <xdr:row>52</xdr:row>
      <xdr:rowOff>218687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53</xdr:row>
      <xdr:rowOff>2206</xdr:rowOff>
    </xdr:from>
    <xdr:to>
      <xdr:col>1</xdr:col>
      <xdr:colOff>2904</xdr:colOff>
      <xdr:row>54</xdr:row>
      <xdr:rowOff>34904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54</xdr:row>
      <xdr:rowOff>7746</xdr:rowOff>
    </xdr:from>
    <xdr:to>
      <xdr:col>1</xdr:col>
      <xdr:colOff>475</xdr:colOff>
      <xdr:row>55</xdr:row>
      <xdr:rowOff>34732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100</xdr:row>
      <xdr:rowOff>11664</xdr:rowOff>
    </xdr:from>
    <xdr:to>
      <xdr:col>1</xdr:col>
      <xdr:colOff>3769</xdr:colOff>
      <xdr:row>100</xdr:row>
      <xdr:rowOff>225632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101</xdr:row>
      <xdr:rowOff>3868</xdr:rowOff>
    </xdr:from>
    <xdr:to>
      <xdr:col>1</xdr:col>
      <xdr:colOff>560</xdr:colOff>
      <xdr:row>102</xdr:row>
      <xdr:rowOff>2627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1</xdr:col>
      <xdr:colOff>502</xdr:colOff>
      <xdr:row>6</xdr:row>
      <xdr:rowOff>34302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1</xdr:col>
      <xdr:colOff>2043</xdr:colOff>
      <xdr:row>7</xdr:row>
      <xdr:rowOff>28224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58</xdr:row>
      <xdr:rowOff>18490</xdr:rowOff>
    </xdr:from>
    <xdr:to>
      <xdr:col>1</xdr:col>
      <xdr:colOff>1624</xdr:colOff>
      <xdr:row>59</xdr:row>
      <xdr:rowOff>28331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13035</xdr:rowOff>
    </xdr:from>
    <xdr:to>
      <xdr:col>1</xdr:col>
      <xdr:colOff>2831</xdr:colOff>
      <xdr:row>61</xdr:row>
      <xdr:rowOff>34305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61</xdr:row>
      <xdr:rowOff>11279</xdr:rowOff>
    </xdr:from>
    <xdr:to>
      <xdr:col>1</xdr:col>
      <xdr:colOff>635</xdr:colOff>
      <xdr:row>62</xdr:row>
      <xdr:rowOff>34450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62</xdr:row>
      <xdr:rowOff>20628</xdr:rowOff>
    </xdr:from>
    <xdr:to>
      <xdr:col>1</xdr:col>
      <xdr:colOff>2016</xdr:colOff>
      <xdr:row>63</xdr:row>
      <xdr:rowOff>28564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63</xdr:row>
      <xdr:rowOff>16949</xdr:rowOff>
    </xdr:from>
    <xdr:to>
      <xdr:col>1</xdr:col>
      <xdr:colOff>3529</xdr:colOff>
      <xdr:row>64</xdr:row>
      <xdr:rowOff>34409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65</xdr:row>
      <xdr:rowOff>18022</xdr:rowOff>
    </xdr:from>
    <xdr:to>
      <xdr:col>1</xdr:col>
      <xdr:colOff>926</xdr:colOff>
      <xdr:row>66</xdr:row>
      <xdr:rowOff>27860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66</xdr:row>
      <xdr:rowOff>11642</xdr:rowOff>
    </xdr:from>
    <xdr:to>
      <xdr:col>1</xdr:col>
      <xdr:colOff>635</xdr:colOff>
      <xdr:row>67</xdr:row>
      <xdr:rowOff>34816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67</xdr:row>
      <xdr:rowOff>11467</xdr:rowOff>
    </xdr:from>
    <xdr:to>
      <xdr:col>1</xdr:col>
      <xdr:colOff>111</xdr:colOff>
      <xdr:row>68</xdr:row>
      <xdr:rowOff>34642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115</xdr:row>
      <xdr:rowOff>228417</xdr:rowOff>
    </xdr:from>
    <xdr:to>
      <xdr:col>1</xdr:col>
      <xdr:colOff>1794</xdr:colOff>
      <xdr:row>117</xdr:row>
      <xdr:rowOff>28412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117</xdr:row>
      <xdr:rowOff>2128</xdr:rowOff>
    </xdr:from>
    <xdr:to>
      <xdr:col>1</xdr:col>
      <xdr:colOff>2521</xdr:colOff>
      <xdr:row>118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88</xdr:row>
      <xdr:rowOff>24866</xdr:rowOff>
    </xdr:from>
    <xdr:to>
      <xdr:col>1</xdr:col>
      <xdr:colOff>599</xdr:colOff>
      <xdr:row>88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89</xdr:row>
      <xdr:rowOff>24869</xdr:rowOff>
    </xdr:from>
    <xdr:to>
      <xdr:col>1</xdr:col>
      <xdr:colOff>593</xdr:colOff>
      <xdr:row>89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90</xdr:row>
      <xdr:rowOff>24872</xdr:rowOff>
    </xdr:from>
    <xdr:to>
      <xdr:col>1</xdr:col>
      <xdr:colOff>3552</xdr:colOff>
      <xdr:row>90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91</xdr:row>
      <xdr:rowOff>24875</xdr:rowOff>
    </xdr:from>
    <xdr:to>
      <xdr:col>1</xdr:col>
      <xdr:colOff>3548</xdr:colOff>
      <xdr:row>91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92</xdr:row>
      <xdr:rowOff>16411</xdr:rowOff>
    </xdr:from>
    <xdr:to>
      <xdr:col>1</xdr:col>
      <xdr:colOff>581</xdr:colOff>
      <xdr:row>92</xdr:row>
      <xdr:rowOff>218778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118</xdr:row>
      <xdr:rowOff>8467</xdr:rowOff>
    </xdr:from>
    <xdr:to>
      <xdr:col>1</xdr:col>
      <xdr:colOff>722</xdr:colOff>
      <xdr:row>119</xdr:row>
      <xdr:rowOff>34752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119</xdr:row>
      <xdr:rowOff>16088</xdr:rowOff>
    </xdr:from>
    <xdr:to>
      <xdr:col>1</xdr:col>
      <xdr:colOff>3405</xdr:colOff>
      <xdr:row>120</xdr:row>
      <xdr:rowOff>34752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120</xdr:row>
      <xdr:rowOff>8467</xdr:rowOff>
    </xdr:from>
    <xdr:to>
      <xdr:col>1</xdr:col>
      <xdr:colOff>722</xdr:colOff>
      <xdr:row>121</xdr:row>
      <xdr:rowOff>34753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121</xdr:row>
      <xdr:rowOff>16088</xdr:rowOff>
    </xdr:from>
    <xdr:to>
      <xdr:col>1</xdr:col>
      <xdr:colOff>3405</xdr:colOff>
      <xdr:row>122</xdr:row>
      <xdr:rowOff>34753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121</xdr:row>
      <xdr:rowOff>227757</xdr:rowOff>
    </xdr:from>
    <xdr:to>
      <xdr:col>1</xdr:col>
      <xdr:colOff>3399</xdr:colOff>
      <xdr:row>123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123</xdr:row>
      <xdr:rowOff>7627</xdr:rowOff>
    </xdr:from>
    <xdr:to>
      <xdr:col>1</xdr:col>
      <xdr:colOff>3393</xdr:colOff>
      <xdr:row>124</xdr:row>
      <xdr:rowOff>28198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1</xdr:col>
      <xdr:colOff>2459</xdr:colOff>
      <xdr:row>47</xdr:row>
      <xdr:rowOff>34603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1</xdr:col>
      <xdr:colOff>2459</xdr:colOff>
      <xdr:row>48</xdr:row>
      <xdr:rowOff>34602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34725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296174</xdr:colOff>
      <xdr:row>13</xdr:row>
      <xdr:rowOff>34405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1</xdr:col>
      <xdr:colOff>1000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383333</xdr:colOff>
      <xdr:row>59</xdr:row>
      <xdr:rowOff>15029</xdr:rowOff>
    </xdr:from>
    <xdr:to>
      <xdr:col>0</xdr:col>
      <xdr:colOff>575306</xdr:colOff>
      <xdr:row>60</xdr:row>
      <xdr:rowOff>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7097B-508A-45CA-9AA4-36365086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33" y="14069696"/>
          <a:ext cx="193878" cy="232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384176</xdr:colOff>
      <xdr:row>64</xdr:row>
      <xdr:rowOff>15029</xdr:rowOff>
    </xdr:from>
    <xdr:to>
      <xdr:col>1</xdr:col>
      <xdr:colOff>839</xdr:colOff>
      <xdr:row>65</xdr:row>
      <xdr:rowOff>34394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A1399-7EBE-44F2-824B-7F6B4CB7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6" y="15212696"/>
          <a:ext cx="193878" cy="232725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48</xdr:row>
      <xdr:rowOff>0</xdr:rowOff>
    </xdr:from>
    <xdr:to>
      <xdr:col>1</xdr:col>
      <xdr:colOff>1261</xdr:colOff>
      <xdr:row>49</xdr:row>
      <xdr:rowOff>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E1269A-2739-4E38-B0B8-D5743A6E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1369040"/>
          <a:ext cx="227956" cy="240344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49</xdr:row>
      <xdr:rowOff>0</xdr:rowOff>
    </xdr:from>
    <xdr:to>
      <xdr:col>1</xdr:col>
      <xdr:colOff>3166</xdr:colOff>
      <xdr:row>50</xdr:row>
      <xdr:rowOff>6029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AFF64A-49F9-49F3-A15A-9B0DD0AF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1597640"/>
          <a:ext cx="227956" cy="240344"/>
        </a:xfrm>
        <a:prstGeom prst="rect">
          <a:avLst/>
        </a:prstGeom>
      </xdr:spPr>
    </xdr:pic>
    <xdr:clientData/>
  </xdr:twoCellAnchor>
  <xdr:oneCellAnchor>
    <xdr:from>
      <xdr:col>0</xdr:col>
      <xdr:colOff>355594</xdr:colOff>
      <xdr:row>124</xdr:row>
      <xdr:rowOff>53347</xdr:rowOff>
    </xdr:from>
    <xdr:ext cx="257399" cy="239646"/>
    <xdr:pic>
      <xdr:nvPicPr>
        <xdr:cNvPr id="43" name="Picture 42">
          <a:extLst>
            <a:ext uri="{FF2B5EF4-FFF2-40B4-BE49-F238E27FC236}">
              <a16:creationId xmlns:a16="http://schemas.microsoft.com/office/drawing/2014/main" id="{DEB0F4B0-3FB6-452F-AA95-E1A70955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16174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125</xdr:row>
      <xdr:rowOff>45727</xdr:rowOff>
    </xdr:from>
    <xdr:ext cx="257399" cy="239646"/>
    <xdr:pic>
      <xdr:nvPicPr>
        <xdr:cNvPr id="47" name="Picture 46">
          <a:extLst>
            <a:ext uri="{FF2B5EF4-FFF2-40B4-BE49-F238E27FC236}">
              <a16:creationId xmlns:a16="http://schemas.microsoft.com/office/drawing/2014/main" id="{3CA9852A-2286-433C-B3E8-03010A48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51226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126</xdr:row>
      <xdr:rowOff>45727</xdr:rowOff>
    </xdr:from>
    <xdr:ext cx="257399" cy="239646"/>
    <xdr:pic>
      <xdr:nvPicPr>
        <xdr:cNvPr id="55" name="Picture 54">
          <a:extLst>
            <a:ext uri="{FF2B5EF4-FFF2-40B4-BE49-F238E27FC236}">
              <a16:creationId xmlns:a16="http://schemas.microsoft.com/office/drawing/2014/main" id="{30AADA71-2E5F-4FF7-B4AF-E547C23D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8704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127</xdr:row>
      <xdr:rowOff>60967</xdr:rowOff>
    </xdr:from>
    <xdr:ext cx="257399" cy="239646"/>
    <xdr:pic>
      <xdr:nvPicPr>
        <xdr:cNvPr id="57" name="Picture 56">
          <a:extLst>
            <a:ext uri="{FF2B5EF4-FFF2-40B4-BE49-F238E27FC236}">
              <a16:creationId xmlns:a16="http://schemas.microsoft.com/office/drawing/2014/main" id="{032C639C-628E-497F-B19C-67D53E58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2437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128</xdr:row>
      <xdr:rowOff>53347</xdr:rowOff>
    </xdr:from>
    <xdr:ext cx="257399" cy="239646"/>
    <xdr:pic>
      <xdr:nvPicPr>
        <xdr:cNvPr id="76" name="Picture 75">
          <a:extLst>
            <a:ext uri="{FF2B5EF4-FFF2-40B4-BE49-F238E27FC236}">
              <a16:creationId xmlns:a16="http://schemas.microsoft.com/office/drawing/2014/main" id="{612FAC51-5331-4CDE-94BE-5690442A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5943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129</xdr:row>
      <xdr:rowOff>68587</xdr:rowOff>
    </xdr:from>
    <xdr:ext cx="257399" cy="239646"/>
    <xdr:pic>
      <xdr:nvPicPr>
        <xdr:cNvPr id="93" name="Picture 92">
          <a:extLst>
            <a:ext uri="{FF2B5EF4-FFF2-40B4-BE49-F238E27FC236}">
              <a16:creationId xmlns:a16="http://schemas.microsoft.com/office/drawing/2014/main" id="{D2D5BB8C-F6CA-41AF-B4F0-5F654D16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9676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130</xdr:row>
      <xdr:rowOff>7627</xdr:rowOff>
    </xdr:from>
    <xdr:ext cx="257399" cy="239646"/>
    <xdr:pic>
      <xdr:nvPicPr>
        <xdr:cNvPr id="94" name="Picture 93">
          <a:extLst>
            <a:ext uri="{FF2B5EF4-FFF2-40B4-BE49-F238E27FC236}">
              <a16:creationId xmlns:a16="http://schemas.microsoft.com/office/drawing/2014/main" id="{089A6076-747E-4B93-8849-E6AECA97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131</xdr:row>
      <xdr:rowOff>7627</xdr:rowOff>
    </xdr:from>
    <xdr:ext cx="257399" cy="239646"/>
    <xdr:pic>
      <xdr:nvPicPr>
        <xdr:cNvPr id="95" name="Picture 94">
          <a:extLst>
            <a:ext uri="{FF2B5EF4-FFF2-40B4-BE49-F238E27FC236}">
              <a16:creationId xmlns:a16="http://schemas.microsoft.com/office/drawing/2014/main" id="{A622B678-E622-40B1-9A76-7892BB56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132</xdr:row>
      <xdr:rowOff>7627</xdr:rowOff>
    </xdr:from>
    <xdr:ext cx="257399" cy="239646"/>
    <xdr:pic>
      <xdr:nvPicPr>
        <xdr:cNvPr id="96" name="Picture 95">
          <a:extLst>
            <a:ext uri="{FF2B5EF4-FFF2-40B4-BE49-F238E27FC236}">
              <a16:creationId xmlns:a16="http://schemas.microsoft.com/office/drawing/2014/main" id="{449F9C27-AA14-446C-B924-8E4D1DCB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133</xdr:row>
      <xdr:rowOff>7627</xdr:rowOff>
    </xdr:from>
    <xdr:ext cx="257399" cy="239646"/>
    <xdr:pic>
      <xdr:nvPicPr>
        <xdr:cNvPr id="97" name="Picture 96">
          <a:extLst>
            <a:ext uri="{FF2B5EF4-FFF2-40B4-BE49-F238E27FC236}">
              <a16:creationId xmlns:a16="http://schemas.microsoft.com/office/drawing/2014/main" id="{9B6DAC1C-13FF-469C-B8A5-16F23B7D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134</xdr:row>
      <xdr:rowOff>7627</xdr:rowOff>
    </xdr:from>
    <xdr:ext cx="257399" cy="239646"/>
    <xdr:pic>
      <xdr:nvPicPr>
        <xdr:cNvPr id="98" name="Picture 97">
          <a:extLst>
            <a:ext uri="{FF2B5EF4-FFF2-40B4-BE49-F238E27FC236}">
              <a16:creationId xmlns:a16="http://schemas.microsoft.com/office/drawing/2014/main" id="{C3B3343A-2E59-4546-91A0-E842890F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135</xdr:row>
      <xdr:rowOff>7627</xdr:rowOff>
    </xdr:from>
    <xdr:ext cx="257399" cy="239646"/>
    <xdr:pic>
      <xdr:nvPicPr>
        <xdr:cNvPr id="99" name="Picture 98">
          <a:extLst>
            <a:ext uri="{FF2B5EF4-FFF2-40B4-BE49-F238E27FC236}">
              <a16:creationId xmlns:a16="http://schemas.microsoft.com/office/drawing/2014/main" id="{2D88A2D4-08A6-49DB-A6EF-E13B6B46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22860</xdr:rowOff>
    </xdr:from>
    <xdr:to>
      <xdr:col>0</xdr:col>
      <xdr:colOff>568938</xdr:colOff>
      <xdr:row>4</xdr:row>
      <xdr:rowOff>225310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D011-6DAD-4594-BFA1-09F59DFF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5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</xdr:row>
      <xdr:rowOff>15240</xdr:rowOff>
    </xdr:from>
    <xdr:to>
      <xdr:col>0</xdr:col>
      <xdr:colOff>568938</xdr:colOff>
      <xdr:row>5</xdr:row>
      <xdr:rowOff>225310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7E547-9B8F-4176-95A2-4CEF2CE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6840"/>
          <a:ext cx="187938" cy="200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28</xdr:row>
      <xdr:rowOff>179070</xdr:rowOff>
    </xdr:from>
    <xdr:to>
      <xdr:col>16</xdr:col>
      <xdr:colOff>25107</xdr:colOff>
      <xdr:row>31</xdr:row>
      <xdr:rowOff>152472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5DB80-C83F-7147-C233-EB92B387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531745"/>
          <a:ext cx="2446362" cy="5163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783973-FC54-4406-B078-F716B2E522DC}" name="Table1" displayName="Table1" ref="A1:D30" totalsRowShown="0">
  <autoFilter ref="A1:D30" xr:uid="{DB783973-FC54-4406-B078-F716B2E522DC}"/>
  <tableColumns count="4">
    <tableColumn id="1" xr3:uid="{9582E329-18A3-4EE6-B50B-AA139FF39B2E}" name="Date"/>
    <tableColumn id="2" xr3:uid="{953031E0-7945-4B54-A304-4444B2B29865}" name="Measure/Measure Group"/>
    <tableColumn id="3" xr3:uid="{53517405-7850-4930-A493-1C05DFB6439B}" name="Change/Update"/>
    <tableColumn id="4" xr3:uid="{B908645E-A1F2-41CF-966F-3DD96B3ED797}" name="Completed B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mailto:contractors@michiganee.com" TargetMode="External"/><Relationship Id="rId1" Type="http://schemas.openxmlformats.org/officeDocument/2006/relationships/hyperlink" Target="http://www.michiganee.com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zoomScaleNormal="100" workbookViewId="0">
      <selection activeCell="B17" sqref="B17"/>
    </sheetView>
  </sheetViews>
  <sheetFormatPr defaultColWidth="0" defaultRowHeight="14.45" customHeight="1" zeroHeight="1" x14ac:dyDescent="0.25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 x14ac:dyDescent="0.25">
      <c r="A1" s="56"/>
      <c r="B1" s="57"/>
      <c r="C1" s="57"/>
      <c r="D1" s="57"/>
      <c r="E1" s="57"/>
      <c r="F1" s="57"/>
      <c r="G1" s="58"/>
    </row>
    <row r="2" spans="1:7" ht="70.150000000000006" customHeight="1" x14ac:dyDescent="0.35">
      <c r="A2" s="59"/>
      <c r="B2" s="60"/>
      <c r="C2" s="60"/>
      <c r="D2" s="60"/>
      <c r="E2" s="60"/>
      <c r="F2" s="61"/>
      <c r="G2" s="62"/>
    </row>
    <row r="3" spans="1:7" ht="25.9" customHeight="1" x14ac:dyDescent="0.4">
      <c r="A3" s="59"/>
      <c r="B3" s="63" t="s">
        <v>0</v>
      </c>
      <c r="C3" s="64"/>
      <c r="D3" s="64"/>
      <c r="E3" s="64"/>
      <c r="F3" s="61"/>
      <c r="G3" s="62"/>
    </row>
    <row r="4" spans="1:7" ht="15.6" customHeight="1" x14ac:dyDescent="0.25">
      <c r="A4" s="59"/>
      <c r="B4" s="64"/>
      <c r="C4" s="64"/>
      <c r="D4" s="64"/>
      <c r="E4" s="64"/>
      <c r="F4" s="61"/>
      <c r="G4" s="62"/>
    </row>
    <row r="5" spans="1:7" ht="15" x14ac:dyDescent="0.25">
      <c r="A5" s="59"/>
      <c r="B5" s="131" t="s">
        <v>1</v>
      </c>
      <c r="C5" s="132"/>
      <c r="D5" s="132"/>
      <c r="E5" s="132"/>
      <c r="F5" s="61"/>
      <c r="G5" s="62"/>
    </row>
    <row r="6" spans="1:7" ht="15" x14ac:dyDescent="0.25">
      <c r="A6" s="59"/>
      <c r="B6" s="132"/>
      <c r="C6" s="132"/>
      <c r="D6" s="132"/>
      <c r="E6" s="132"/>
      <c r="F6" s="61"/>
      <c r="G6" s="62"/>
    </row>
    <row r="7" spans="1:7" ht="15" x14ac:dyDescent="0.25">
      <c r="A7" s="59"/>
      <c r="B7" s="132"/>
      <c r="C7" s="132"/>
      <c r="D7" s="132"/>
      <c r="E7" s="132"/>
      <c r="F7" s="61"/>
      <c r="G7" s="62"/>
    </row>
    <row r="8" spans="1:7" ht="15" x14ac:dyDescent="0.25">
      <c r="A8" s="59"/>
      <c r="B8" s="133"/>
      <c r="C8" s="133"/>
      <c r="D8" s="133"/>
      <c r="E8" s="133"/>
      <c r="F8" s="61"/>
      <c r="G8" s="62"/>
    </row>
    <row r="9" spans="1:7" ht="15" x14ac:dyDescent="0.25">
      <c r="A9" s="59"/>
      <c r="B9" s="133"/>
      <c r="C9" s="133"/>
      <c r="D9" s="133"/>
      <c r="E9" s="133"/>
      <c r="F9" s="61"/>
      <c r="G9" s="62"/>
    </row>
    <row r="10" spans="1:7" ht="9.6" customHeight="1" x14ac:dyDescent="0.25">
      <c r="A10" s="59"/>
      <c r="B10" s="65"/>
      <c r="C10" s="65"/>
      <c r="D10" s="65"/>
      <c r="E10" s="65"/>
      <c r="F10" s="61"/>
      <c r="G10" s="62"/>
    </row>
    <row r="11" spans="1:7" ht="21" customHeight="1" x14ac:dyDescent="0.25">
      <c r="A11" s="59"/>
      <c r="B11" s="134" t="s">
        <v>2</v>
      </c>
      <c r="C11" s="135"/>
      <c r="D11" s="135"/>
      <c r="E11" s="135"/>
      <c r="F11" s="61"/>
      <c r="G11" s="62"/>
    </row>
    <row r="12" spans="1:7" ht="21" customHeight="1" x14ac:dyDescent="0.25">
      <c r="A12" s="59"/>
      <c r="B12" s="65"/>
      <c r="C12" s="66"/>
      <c r="D12" s="66"/>
      <c r="E12" s="66"/>
      <c r="F12" s="61"/>
      <c r="G12" s="62"/>
    </row>
    <row r="13" spans="1:7" ht="18" customHeight="1" x14ac:dyDescent="0.25">
      <c r="A13" s="59"/>
      <c r="B13" s="118" t="s">
        <v>3</v>
      </c>
      <c r="C13" s="67"/>
      <c r="D13" s="67"/>
      <c r="E13" s="67"/>
      <c r="F13" s="61"/>
      <c r="G13" s="62"/>
    </row>
    <row r="14" spans="1:7" s="55" customFormat="1" ht="18" customHeight="1" x14ac:dyDescent="0.25">
      <c r="A14" s="68"/>
      <c r="B14" s="118" t="s">
        <v>4</v>
      </c>
      <c r="C14" s="69"/>
      <c r="D14" s="69"/>
      <c r="E14" s="69"/>
      <c r="F14" s="70"/>
      <c r="G14" s="71"/>
    </row>
    <row r="15" spans="1:7" s="55" customFormat="1" ht="18" customHeight="1" x14ac:dyDescent="0.25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 x14ac:dyDescent="0.25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 x14ac:dyDescent="0.25">
      <c r="A17" s="68"/>
      <c r="B17" s="122" t="str">
        <f>'Version History &amp; Update Guide'!I1</f>
        <v>6.4.2025</v>
      </c>
      <c r="C17" s="70"/>
      <c r="D17" s="70"/>
      <c r="E17" s="70"/>
      <c r="F17" s="70"/>
      <c r="G17" s="71"/>
    </row>
    <row r="18" spans="1:7" ht="15" x14ac:dyDescent="0.25">
      <c r="A18" s="72"/>
      <c r="B18" s="73"/>
      <c r="C18" s="73"/>
      <c r="D18" s="73"/>
      <c r="E18" s="73"/>
      <c r="F18" s="73"/>
      <c r="G18" s="74"/>
    </row>
  </sheetData>
  <sheetProtection algorithmName="SHA-512" hashValue="IFIYce1EpCKWoIAc9W6mND2OAUaomM4qjzVprx0b3rDDtXFhs5aUm9z7DqkUdScddUB0jqhdEo31jSG6Qqiq5A==" saltValue="BGFfwJmlsuSQ4oUE6kqejw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23"/>
  <sheetViews>
    <sheetView topLeftCell="A15" workbookViewId="0">
      <selection activeCell="B43" sqref="B43"/>
    </sheetView>
  </sheetViews>
  <sheetFormatPr defaultColWidth="8.85546875" defaultRowHeight="14.25" x14ac:dyDescent="0.2"/>
  <cols>
    <col min="1" max="1" width="8.85546875" style="87"/>
    <col min="2" max="2" width="95.42578125" style="87" bestFit="1" customWidth="1"/>
    <col min="3" max="3" width="10.28515625" style="96" bestFit="1" customWidth="1"/>
    <col min="4" max="4" width="10.42578125" style="87" bestFit="1" customWidth="1"/>
    <col min="5" max="16384" width="8.85546875" style="87"/>
  </cols>
  <sheetData>
    <row r="2" spans="2:4" ht="22.5" x14ac:dyDescent="0.3">
      <c r="B2" s="86" t="s">
        <v>686</v>
      </c>
    </row>
    <row r="5" spans="2:4" x14ac:dyDescent="0.2">
      <c r="B5" s="87" t="s">
        <v>687</v>
      </c>
      <c r="C5" s="96" t="s">
        <v>688</v>
      </c>
      <c r="D5" s="87" t="s">
        <v>689</v>
      </c>
    </row>
    <row r="6" spans="2:4" x14ac:dyDescent="0.2">
      <c r="B6" s="88"/>
      <c r="C6" s="113"/>
      <c r="D6" s="114"/>
    </row>
    <row r="7" spans="2:4" x14ac:dyDescent="0.2">
      <c r="B7" s="89" t="s">
        <v>32</v>
      </c>
      <c r="C7" s="96">
        <v>180</v>
      </c>
      <c r="D7" s="115"/>
    </row>
    <row r="8" spans="2:4" x14ac:dyDescent="0.2">
      <c r="B8" s="89" t="s">
        <v>33</v>
      </c>
      <c r="C8" s="96">
        <v>300</v>
      </c>
      <c r="D8" s="115"/>
    </row>
    <row r="9" spans="2:4" x14ac:dyDescent="0.2">
      <c r="B9" s="89" t="s">
        <v>34</v>
      </c>
      <c r="C9" s="96">
        <v>550</v>
      </c>
      <c r="D9" s="115"/>
    </row>
    <row r="10" spans="2:4" x14ac:dyDescent="0.2">
      <c r="B10" s="89" t="s">
        <v>690</v>
      </c>
      <c r="C10" s="96">
        <v>600</v>
      </c>
      <c r="D10" s="115"/>
    </row>
    <row r="11" spans="2:4" x14ac:dyDescent="0.2">
      <c r="B11" s="90" t="s">
        <v>691</v>
      </c>
      <c r="C11" s="116">
        <v>600</v>
      </c>
      <c r="D11" s="117"/>
    </row>
    <row r="12" spans="2:4" x14ac:dyDescent="0.2">
      <c r="B12" s="88"/>
      <c r="C12" s="113"/>
      <c r="D12" s="114"/>
    </row>
    <row r="13" spans="2:4" x14ac:dyDescent="0.2">
      <c r="B13" s="89" t="s">
        <v>692</v>
      </c>
      <c r="C13" s="96">
        <v>0.26</v>
      </c>
      <c r="D13" s="115"/>
    </row>
    <row r="14" spans="2:4" x14ac:dyDescent="0.2">
      <c r="B14" s="89" t="s">
        <v>693</v>
      </c>
      <c r="C14" s="96">
        <v>0.39</v>
      </c>
      <c r="D14" s="115"/>
    </row>
    <row r="15" spans="2:4" x14ac:dyDescent="0.2">
      <c r="B15" s="88"/>
      <c r="C15" s="113"/>
      <c r="D15" s="114"/>
    </row>
    <row r="16" spans="2:4" x14ac:dyDescent="0.2">
      <c r="B16" s="89" t="s">
        <v>55</v>
      </c>
      <c r="C16" s="96">
        <v>0.22</v>
      </c>
      <c r="D16" s="115"/>
    </row>
    <row r="17" spans="2:4" x14ac:dyDescent="0.2">
      <c r="B17" s="90" t="s">
        <v>694</v>
      </c>
      <c r="C17" s="116">
        <v>0.33</v>
      </c>
      <c r="D17" s="117"/>
    </row>
    <row r="18" spans="2:4" x14ac:dyDescent="0.2">
      <c r="B18" s="88"/>
      <c r="C18" s="113"/>
      <c r="D18" s="114"/>
    </row>
    <row r="19" spans="2:4" x14ac:dyDescent="0.2">
      <c r="B19" s="89" t="s">
        <v>695</v>
      </c>
      <c r="C19" s="96">
        <v>214</v>
      </c>
      <c r="D19" s="115"/>
    </row>
    <row r="20" spans="2:4" x14ac:dyDescent="0.2">
      <c r="B20" s="89" t="s">
        <v>696</v>
      </c>
      <c r="C20" s="96">
        <v>270</v>
      </c>
      <c r="D20" s="115"/>
    </row>
    <row r="21" spans="2:4" x14ac:dyDescent="0.2">
      <c r="B21" s="89" t="s">
        <v>697</v>
      </c>
      <c r="C21" s="96">
        <v>333</v>
      </c>
      <c r="D21" s="115"/>
    </row>
    <row r="22" spans="2:4" x14ac:dyDescent="0.2">
      <c r="B22" s="89" t="s">
        <v>698</v>
      </c>
      <c r="C22" s="96">
        <v>420</v>
      </c>
      <c r="D22" s="115"/>
    </row>
    <row r="23" spans="2:4" x14ac:dyDescent="0.2">
      <c r="B23" s="89" t="s">
        <v>699</v>
      </c>
      <c r="C23" s="96">
        <v>640</v>
      </c>
      <c r="D23" s="115"/>
    </row>
    <row r="24" spans="2:4" x14ac:dyDescent="0.2">
      <c r="B24" s="89" t="s">
        <v>700</v>
      </c>
      <c r="C24" s="96">
        <v>800</v>
      </c>
      <c r="D24" s="115"/>
    </row>
    <row r="25" spans="2:4" x14ac:dyDescent="0.2">
      <c r="B25" s="89" t="s">
        <v>701</v>
      </c>
      <c r="C25" s="96">
        <v>570</v>
      </c>
      <c r="D25" s="115"/>
    </row>
    <row r="26" spans="2:4" x14ac:dyDescent="0.2">
      <c r="B26" s="89" t="s">
        <v>702</v>
      </c>
      <c r="C26" s="96">
        <v>820</v>
      </c>
      <c r="D26" s="115"/>
    </row>
    <row r="27" spans="2:4" x14ac:dyDescent="0.2">
      <c r="B27" s="88"/>
      <c r="C27" s="113"/>
      <c r="D27" s="114"/>
    </row>
    <row r="28" spans="2:4" x14ac:dyDescent="0.2">
      <c r="B28" s="89" t="s">
        <v>703</v>
      </c>
      <c r="C28" s="96">
        <v>187</v>
      </c>
      <c r="D28" s="115">
        <v>0.21</v>
      </c>
    </row>
    <row r="29" spans="2:4" x14ac:dyDescent="0.2">
      <c r="B29" s="90" t="s">
        <v>107</v>
      </c>
      <c r="C29" s="116">
        <v>613</v>
      </c>
      <c r="D29" s="117">
        <v>0.3</v>
      </c>
    </row>
    <row r="30" spans="2:4" x14ac:dyDescent="0.2">
      <c r="B30" s="88"/>
      <c r="C30" s="113"/>
      <c r="D30" s="114"/>
    </row>
    <row r="31" spans="2:4" x14ac:dyDescent="0.2">
      <c r="B31" s="89" t="s">
        <v>704</v>
      </c>
      <c r="C31" s="96">
        <v>302</v>
      </c>
      <c r="D31" s="115">
        <v>0.4</v>
      </c>
    </row>
    <row r="32" spans="2:4" x14ac:dyDescent="0.2">
      <c r="B32" s="89" t="s">
        <v>705</v>
      </c>
      <c r="C32" s="96">
        <v>302</v>
      </c>
      <c r="D32" s="115">
        <v>0.05</v>
      </c>
    </row>
    <row r="33" spans="2:4" x14ac:dyDescent="0.2">
      <c r="B33" s="89" t="s">
        <v>706</v>
      </c>
      <c r="C33" s="96">
        <v>302</v>
      </c>
      <c r="D33" s="115">
        <v>0.5</v>
      </c>
    </row>
    <row r="34" spans="2:4" x14ac:dyDescent="0.2">
      <c r="B34" s="89" t="s">
        <v>707</v>
      </c>
      <c r="C34" s="96">
        <v>302</v>
      </c>
      <c r="D34" s="115">
        <v>30</v>
      </c>
    </row>
    <row r="35" spans="2:4" x14ac:dyDescent="0.2">
      <c r="B35" s="89" t="s">
        <v>708</v>
      </c>
      <c r="C35" s="96">
        <v>302</v>
      </c>
      <c r="D35" s="115">
        <v>20</v>
      </c>
    </row>
    <row r="36" spans="2:4" x14ac:dyDescent="0.2">
      <c r="B36" s="89" t="s">
        <v>709</v>
      </c>
      <c r="C36" s="96">
        <v>302</v>
      </c>
      <c r="D36" s="115">
        <v>0.7</v>
      </c>
    </row>
    <row r="37" spans="2:4" x14ac:dyDescent="0.2">
      <c r="B37" s="89" t="s">
        <v>710</v>
      </c>
      <c r="C37" s="96">
        <v>302</v>
      </c>
      <c r="D37" s="115">
        <v>30</v>
      </c>
    </row>
    <row r="38" spans="2:4" x14ac:dyDescent="0.2">
      <c r="B38" s="89" t="s">
        <v>711</v>
      </c>
      <c r="C38" s="96">
        <v>302</v>
      </c>
      <c r="D38" s="115">
        <v>0.3</v>
      </c>
    </row>
    <row r="39" spans="2:4" x14ac:dyDescent="0.2">
      <c r="B39" s="89" t="s">
        <v>712</v>
      </c>
      <c r="C39" s="96">
        <v>302</v>
      </c>
      <c r="D39" s="115">
        <v>0.2</v>
      </c>
    </row>
    <row r="40" spans="2:4" x14ac:dyDescent="0.2">
      <c r="B40" s="89" t="s">
        <v>713</v>
      </c>
      <c r="C40" s="96">
        <v>302</v>
      </c>
      <c r="D40" s="115">
        <v>1</v>
      </c>
    </row>
    <row r="41" spans="2:4" x14ac:dyDescent="0.2">
      <c r="B41" s="89" t="s">
        <v>714</v>
      </c>
      <c r="C41" s="96">
        <v>302</v>
      </c>
      <c r="D41" s="115">
        <v>1</v>
      </c>
    </row>
    <row r="42" spans="2:4" x14ac:dyDescent="0.2">
      <c r="B42" s="89" t="s">
        <v>109</v>
      </c>
      <c r="C42" s="96">
        <v>302</v>
      </c>
      <c r="D42" s="115">
        <v>0.13</v>
      </c>
    </row>
    <row r="43" spans="2:4" x14ac:dyDescent="0.2">
      <c r="B43" s="89" t="s">
        <v>715</v>
      </c>
      <c r="C43" s="96">
        <v>302</v>
      </c>
      <c r="D43" s="115">
        <v>1</v>
      </c>
    </row>
    <row r="44" spans="2:4" x14ac:dyDescent="0.2">
      <c r="B44" s="90" t="s">
        <v>716</v>
      </c>
      <c r="C44" s="96">
        <v>302</v>
      </c>
      <c r="D44" s="117">
        <v>0.2</v>
      </c>
    </row>
    <row r="45" spans="2:4" x14ac:dyDescent="0.2">
      <c r="B45" s="88"/>
      <c r="C45" s="113"/>
      <c r="D45" s="114"/>
    </row>
    <row r="46" spans="2:4" x14ac:dyDescent="0.2">
      <c r="B46" s="89" t="s">
        <v>717</v>
      </c>
      <c r="C46" s="96">
        <v>187</v>
      </c>
      <c r="D46" s="115">
        <v>0.8</v>
      </c>
    </row>
    <row r="47" spans="2:4" x14ac:dyDescent="0.2">
      <c r="B47" s="89" t="s">
        <v>105</v>
      </c>
      <c r="C47" s="96">
        <v>187</v>
      </c>
      <c r="D47" s="115">
        <v>1.01</v>
      </c>
    </row>
    <row r="48" spans="2:4" x14ac:dyDescent="0.2">
      <c r="B48" s="89" t="s">
        <v>718</v>
      </c>
      <c r="C48" s="96">
        <v>187</v>
      </c>
      <c r="D48" s="115">
        <v>1.01</v>
      </c>
    </row>
    <row r="49" spans="2:4" x14ac:dyDescent="0.2">
      <c r="B49" s="89" t="s">
        <v>719</v>
      </c>
      <c r="C49" s="96">
        <v>187</v>
      </c>
      <c r="D49" s="115">
        <v>1.01</v>
      </c>
    </row>
    <row r="50" spans="2:4" x14ac:dyDescent="0.2">
      <c r="B50" s="89" t="s">
        <v>720</v>
      </c>
      <c r="C50" s="96">
        <v>187</v>
      </c>
      <c r="D50" s="115">
        <v>0.9</v>
      </c>
    </row>
    <row r="51" spans="2:4" x14ac:dyDescent="0.2">
      <c r="B51" s="89" t="s">
        <v>721</v>
      </c>
      <c r="C51" s="96">
        <v>187</v>
      </c>
      <c r="D51" s="115">
        <v>0.95</v>
      </c>
    </row>
    <row r="52" spans="2:4" x14ac:dyDescent="0.2">
      <c r="B52" s="89" t="s">
        <v>722</v>
      </c>
      <c r="C52" s="96">
        <v>187</v>
      </c>
      <c r="D52" s="115">
        <v>0.56999999999999995</v>
      </c>
    </row>
    <row r="53" spans="2:4" x14ac:dyDescent="0.2">
      <c r="B53" s="89" t="s">
        <v>723</v>
      </c>
      <c r="C53" s="96">
        <v>187</v>
      </c>
      <c r="D53" s="115">
        <v>1.68</v>
      </c>
    </row>
    <row r="54" spans="2:4" x14ac:dyDescent="0.2">
      <c r="B54" s="89" t="s">
        <v>724</v>
      </c>
      <c r="C54" s="96">
        <v>187</v>
      </c>
      <c r="D54" s="115">
        <v>0.84</v>
      </c>
    </row>
    <row r="55" spans="2:4" x14ac:dyDescent="0.2">
      <c r="B55" s="89" t="s">
        <v>725</v>
      </c>
      <c r="C55" s="96">
        <v>187</v>
      </c>
      <c r="D55" s="115">
        <v>0.67100000000000004</v>
      </c>
    </row>
    <row r="56" spans="2:4" x14ac:dyDescent="0.2">
      <c r="B56" s="89" t="s">
        <v>726</v>
      </c>
      <c r="C56" s="96">
        <v>187</v>
      </c>
      <c r="D56" s="115">
        <v>0.94</v>
      </c>
    </row>
    <row r="57" spans="2:4" x14ac:dyDescent="0.2">
      <c r="B57" s="89" t="s">
        <v>727</v>
      </c>
      <c r="C57" s="96">
        <v>187</v>
      </c>
      <c r="D57" s="115">
        <v>0.9</v>
      </c>
    </row>
    <row r="58" spans="2:4" x14ac:dyDescent="0.2">
      <c r="B58" s="89" t="s">
        <v>728</v>
      </c>
      <c r="C58" s="96">
        <v>187</v>
      </c>
      <c r="D58" s="115">
        <v>1.05</v>
      </c>
    </row>
    <row r="59" spans="2:4" x14ac:dyDescent="0.2">
      <c r="B59" s="89" t="s">
        <v>729</v>
      </c>
      <c r="C59" s="96">
        <v>187</v>
      </c>
      <c r="D59" s="115">
        <v>0.87</v>
      </c>
    </row>
    <row r="60" spans="2:4" x14ac:dyDescent="0.2">
      <c r="B60" s="89" t="s">
        <v>730</v>
      </c>
      <c r="C60" s="96">
        <v>187</v>
      </c>
      <c r="D60" s="115">
        <v>1.43</v>
      </c>
    </row>
    <row r="61" spans="2:4" x14ac:dyDescent="0.2">
      <c r="B61" s="89" t="s">
        <v>731</v>
      </c>
      <c r="C61" s="96">
        <v>187</v>
      </c>
      <c r="D61" s="115">
        <v>1.81</v>
      </c>
    </row>
    <row r="62" spans="2:4" x14ac:dyDescent="0.2">
      <c r="B62" s="89" t="s">
        <v>732</v>
      </c>
      <c r="C62" s="96">
        <v>187</v>
      </c>
      <c r="D62" s="115">
        <v>1.19</v>
      </c>
    </row>
    <row r="63" spans="2:4" x14ac:dyDescent="0.2">
      <c r="B63" s="89" t="s">
        <v>733</v>
      </c>
      <c r="C63" s="96">
        <v>187</v>
      </c>
      <c r="D63" s="115">
        <v>1.17</v>
      </c>
    </row>
    <row r="64" spans="2:4" x14ac:dyDescent="0.2">
      <c r="B64" s="89" t="s">
        <v>734</v>
      </c>
      <c r="C64" s="96">
        <v>187</v>
      </c>
      <c r="D64" s="115">
        <v>0.76</v>
      </c>
    </row>
    <row r="65" spans="2:4" x14ac:dyDescent="0.2">
      <c r="B65" s="89" t="s">
        <v>735</v>
      </c>
      <c r="C65" s="96">
        <v>187</v>
      </c>
      <c r="D65" s="115">
        <v>0.51</v>
      </c>
    </row>
    <row r="66" spans="2:4" x14ac:dyDescent="0.2">
      <c r="B66" s="89" t="s">
        <v>736</v>
      </c>
      <c r="C66" s="96">
        <v>187</v>
      </c>
      <c r="D66" s="115">
        <v>1.02</v>
      </c>
    </row>
    <row r="67" spans="2:4" x14ac:dyDescent="0.2">
      <c r="B67" s="89" t="s">
        <v>737</v>
      </c>
      <c r="C67" s="96">
        <v>187</v>
      </c>
      <c r="D67" s="115">
        <v>0.82</v>
      </c>
    </row>
    <row r="68" spans="2:4" x14ac:dyDescent="0.2">
      <c r="B68" s="89" t="s">
        <v>738</v>
      </c>
      <c r="C68" s="96">
        <v>187</v>
      </c>
      <c r="D68" s="115">
        <v>2.17</v>
      </c>
    </row>
    <row r="69" spans="2:4" x14ac:dyDescent="0.2">
      <c r="B69" s="89" t="s">
        <v>739</v>
      </c>
      <c r="C69" s="96">
        <v>187</v>
      </c>
      <c r="D69" s="115">
        <v>0.81</v>
      </c>
    </row>
    <row r="70" spans="2:4" x14ac:dyDescent="0.2">
      <c r="B70" s="89" t="s">
        <v>740</v>
      </c>
      <c r="C70" s="96">
        <v>187</v>
      </c>
      <c r="D70" s="115">
        <v>1.39</v>
      </c>
    </row>
    <row r="71" spans="2:4" x14ac:dyDescent="0.2">
      <c r="B71" s="89" t="s">
        <v>741</v>
      </c>
      <c r="C71" s="96">
        <v>187</v>
      </c>
      <c r="D71" s="115">
        <v>1.34</v>
      </c>
    </row>
    <row r="72" spans="2:4" x14ac:dyDescent="0.2">
      <c r="B72" s="89" t="s">
        <v>742</v>
      </c>
      <c r="C72" s="96">
        <v>187</v>
      </c>
      <c r="D72" s="115">
        <v>0.87</v>
      </c>
    </row>
    <row r="73" spans="2:4" x14ac:dyDescent="0.2">
      <c r="B73" s="89" t="s">
        <v>743</v>
      </c>
      <c r="C73" s="96">
        <v>187</v>
      </c>
      <c r="D73" s="115">
        <v>0.87</v>
      </c>
    </row>
    <row r="74" spans="2:4" x14ac:dyDescent="0.2">
      <c r="B74" s="89" t="s">
        <v>744</v>
      </c>
      <c r="C74" s="96">
        <v>187</v>
      </c>
      <c r="D74" s="115">
        <v>1</v>
      </c>
    </row>
    <row r="75" spans="2:4" x14ac:dyDescent="0.2">
      <c r="B75" s="89" t="s">
        <v>745</v>
      </c>
      <c r="C75" s="96">
        <v>187</v>
      </c>
      <c r="D75" s="115">
        <v>1.26</v>
      </c>
    </row>
    <row r="76" spans="2:4" x14ac:dyDescent="0.2">
      <c r="B76" s="89" t="s">
        <v>746</v>
      </c>
      <c r="C76" s="96">
        <v>187</v>
      </c>
      <c r="D76" s="115">
        <v>0.87</v>
      </c>
    </row>
    <row r="77" spans="2:4" x14ac:dyDescent="0.2">
      <c r="B77" s="89" t="s">
        <v>747</v>
      </c>
      <c r="C77" s="96">
        <v>187</v>
      </c>
      <c r="D77" s="115">
        <v>0.91</v>
      </c>
    </row>
    <row r="78" spans="2:4" x14ac:dyDescent="0.2">
      <c r="B78" s="89" t="s">
        <v>748</v>
      </c>
      <c r="C78" s="96">
        <v>187</v>
      </c>
      <c r="D78" s="115">
        <v>0.89</v>
      </c>
    </row>
    <row r="79" spans="2:4" x14ac:dyDescent="0.2">
      <c r="B79" s="89" t="s">
        <v>749</v>
      </c>
      <c r="C79" s="96">
        <v>187</v>
      </c>
      <c r="D79" s="115">
        <v>0.7</v>
      </c>
    </row>
    <row r="80" spans="2:4" x14ac:dyDescent="0.2">
      <c r="B80" s="89" t="s">
        <v>750</v>
      </c>
      <c r="C80" s="96">
        <v>187</v>
      </c>
      <c r="D80" s="115">
        <v>0.66</v>
      </c>
    </row>
    <row r="81" spans="2:4" x14ac:dyDescent="0.2">
      <c r="B81" s="90" t="s">
        <v>751</v>
      </c>
      <c r="C81" s="96">
        <v>187</v>
      </c>
      <c r="D81" s="117">
        <v>1.19</v>
      </c>
    </row>
    <row r="82" spans="2:4" x14ac:dyDescent="0.2">
      <c r="B82" s="88"/>
      <c r="C82" s="113"/>
      <c r="D82" s="114"/>
    </row>
    <row r="83" spans="2:4" x14ac:dyDescent="0.2">
      <c r="B83" s="89" t="s">
        <v>752</v>
      </c>
      <c r="C83" s="96">
        <v>0.06</v>
      </c>
      <c r="D83" s="115"/>
    </row>
    <row r="84" spans="2:4" x14ac:dyDescent="0.2">
      <c r="B84" s="89" t="s">
        <v>753</v>
      </c>
      <c r="C84" s="96">
        <v>0.06</v>
      </c>
      <c r="D84" s="115"/>
    </row>
    <row r="85" spans="2:4" x14ac:dyDescent="0.2">
      <c r="B85" s="89" t="s">
        <v>754</v>
      </c>
      <c r="C85" s="96">
        <v>0.06</v>
      </c>
      <c r="D85" s="115"/>
    </row>
    <row r="86" spans="2:4" x14ac:dyDescent="0.2">
      <c r="B86" s="89" t="s">
        <v>755</v>
      </c>
      <c r="C86" s="96">
        <v>0.06</v>
      </c>
      <c r="D86" s="115"/>
    </row>
    <row r="87" spans="2:4" x14ac:dyDescent="0.2">
      <c r="B87" s="89" t="s">
        <v>756</v>
      </c>
      <c r="C87" s="96">
        <v>0.06</v>
      </c>
      <c r="D87" s="115"/>
    </row>
    <row r="88" spans="2:4" x14ac:dyDescent="0.2">
      <c r="B88" s="89" t="s">
        <v>757</v>
      </c>
      <c r="C88" s="96">
        <v>0.06</v>
      </c>
      <c r="D88" s="115"/>
    </row>
    <row r="89" spans="2:4" x14ac:dyDescent="0.2">
      <c r="B89" s="89" t="s">
        <v>758</v>
      </c>
      <c r="C89" s="96">
        <v>0.06</v>
      </c>
      <c r="D89" s="115"/>
    </row>
    <row r="90" spans="2:4" x14ac:dyDescent="0.2">
      <c r="B90" s="89" t="s">
        <v>759</v>
      </c>
      <c r="C90" s="96">
        <v>0.06</v>
      </c>
      <c r="D90" s="115"/>
    </row>
    <row r="91" spans="2:4" x14ac:dyDescent="0.2">
      <c r="B91" s="89" t="s">
        <v>760</v>
      </c>
      <c r="C91" s="96">
        <v>0.06</v>
      </c>
      <c r="D91" s="115"/>
    </row>
    <row r="92" spans="2:4" x14ac:dyDescent="0.2">
      <c r="B92" s="89" t="s">
        <v>761</v>
      </c>
      <c r="C92" s="96">
        <v>0.06</v>
      </c>
      <c r="D92" s="115"/>
    </row>
    <row r="93" spans="2:4" x14ac:dyDescent="0.2">
      <c r="B93" s="89" t="s">
        <v>762</v>
      </c>
      <c r="C93" s="96">
        <v>0.06</v>
      </c>
      <c r="D93" s="115"/>
    </row>
    <row r="94" spans="2:4" x14ac:dyDescent="0.2">
      <c r="B94" s="89" t="s">
        <v>763</v>
      </c>
      <c r="C94" s="96">
        <v>0.06</v>
      </c>
      <c r="D94" s="115"/>
    </row>
    <row r="95" spans="2:4" x14ac:dyDescent="0.2">
      <c r="B95" s="89" t="s">
        <v>764</v>
      </c>
      <c r="C95" s="96">
        <v>0.06</v>
      </c>
      <c r="D95" s="115"/>
    </row>
    <row r="96" spans="2:4" x14ac:dyDescent="0.2">
      <c r="B96" s="89" t="s">
        <v>765</v>
      </c>
      <c r="C96" s="96">
        <v>0.06</v>
      </c>
      <c r="D96" s="115"/>
    </row>
    <row r="97" spans="2:4" x14ac:dyDescent="0.2">
      <c r="B97" s="89" t="s">
        <v>766</v>
      </c>
      <c r="C97" s="96">
        <v>0.06</v>
      </c>
      <c r="D97" s="115"/>
    </row>
    <row r="98" spans="2:4" x14ac:dyDescent="0.2">
      <c r="B98" s="89" t="s">
        <v>767</v>
      </c>
      <c r="C98" s="96">
        <v>0.06</v>
      </c>
      <c r="D98" s="115"/>
    </row>
    <row r="99" spans="2:4" x14ac:dyDescent="0.2">
      <c r="B99" s="89" t="s">
        <v>768</v>
      </c>
      <c r="C99" s="96">
        <v>0.06</v>
      </c>
      <c r="D99" s="115"/>
    </row>
    <row r="100" spans="2:4" x14ac:dyDescent="0.2">
      <c r="B100" s="89" t="s">
        <v>769</v>
      </c>
      <c r="C100" s="96">
        <v>0.06</v>
      </c>
      <c r="D100" s="115"/>
    </row>
    <row r="101" spans="2:4" x14ac:dyDescent="0.2">
      <c r="B101" s="89" t="s">
        <v>770</v>
      </c>
      <c r="C101" s="96">
        <v>0.06</v>
      </c>
      <c r="D101" s="115"/>
    </row>
    <row r="102" spans="2:4" x14ac:dyDescent="0.2">
      <c r="B102" s="89" t="s">
        <v>771</v>
      </c>
      <c r="C102" s="96">
        <v>0.06</v>
      </c>
      <c r="D102" s="115"/>
    </row>
    <row r="103" spans="2:4" x14ac:dyDescent="0.2">
      <c r="B103" s="89" t="s">
        <v>772</v>
      </c>
      <c r="C103" s="96">
        <v>0.06</v>
      </c>
      <c r="D103" s="115"/>
    </row>
    <row r="104" spans="2:4" x14ac:dyDescent="0.2">
      <c r="B104" s="89" t="s">
        <v>773</v>
      </c>
      <c r="C104" s="96">
        <v>0.06</v>
      </c>
      <c r="D104" s="115"/>
    </row>
    <row r="105" spans="2:4" x14ac:dyDescent="0.2">
      <c r="B105" s="89" t="s">
        <v>774</v>
      </c>
      <c r="C105" s="96">
        <v>0.06</v>
      </c>
      <c r="D105" s="115"/>
    </row>
    <row r="106" spans="2:4" x14ac:dyDescent="0.2">
      <c r="B106" s="89" t="s">
        <v>775</v>
      </c>
      <c r="C106" s="96">
        <v>0.06</v>
      </c>
      <c r="D106" s="115"/>
    </row>
    <row r="107" spans="2:4" x14ac:dyDescent="0.2">
      <c r="B107" s="89" t="s">
        <v>776</v>
      </c>
      <c r="C107" s="96">
        <v>0.06</v>
      </c>
      <c r="D107" s="115"/>
    </row>
    <row r="108" spans="2:4" x14ac:dyDescent="0.2">
      <c r="B108" s="89" t="s">
        <v>777</v>
      </c>
      <c r="C108" s="96">
        <v>0.06</v>
      </c>
      <c r="D108" s="115"/>
    </row>
    <row r="109" spans="2:4" x14ac:dyDescent="0.2">
      <c r="B109" s="89" t="s">
        <v>778</v>
      </c>
      <c r="C109" s="96">
        <v>0.06</v>
      </c>
      <c r="D109" s="115"/>
    </row>
    <row r="110" spans="2:4" x14ac:dyDescent="0.2">
      <c r="B110" s="90" t="s">
        <v>779</v>
      </c>
      <c r="C110" s="96">
        <v>0.06</v>
      </c>
      <c r="D110" s="117"/>
    </row>
    <row r="111" spans="2:4" x14ac:dyDescent="0.2">
      <c r="B111" s="88"/>
      <c r="C111" s="113"/>
      <c r="D111" s="114"/>
    </row>
    <row r="112" spans="2:4" x14ac:dyDescent="0.2">
      <c r="B112" s="89" t="s">
        <v>780</v>
      </c>
      <c r="C112" s="96">
        <v>65</v>
      </c>
      <c r="D112" s="115">
        <v>1.5</v>
      </c>
    </row>
    <row r="113" spans="2:4" x14ac:dyDescent="0.2">
      <c r="B113" s="89" t="s">
        <v>781</v>
      </c>
      <c r="C113" s="96">
        <v>65</v>
      </c>
      <c r="D113" s="115">
        <v>2</v>
      </c>
    </row>
    <row r="114" spans="2:4" x14ac:dyDescent="0.2">
      <c r="B114" s="89" t="s">
        <v>782</v>
      </c>
      <c r="C114" s="96">
        <v>65</v>
      </c>
      <c r="D114" s="115">
        <v>3</v>
      </c>
    </row>
    <row r="115" spans="2:4" x14ac:dyDescent="0.2">
      <c r="B115" s="89" t="s">
        <v>783</v>
      </c>
      <c r="C115" s="96">
        <v>65</v>
      </c>
      <c r="D115" s="115">
        <v>5</v>
      </c>
    </row>
    <row r="116" spans="2:4" x14ac:dyDescent="0.2">
      <c r="B116" s="89" t="s">
        <v>784</v>
      </c>
      <c r="C116" s="96">
        <v>65</v>
      </c>
      <c r="D116" s="115">
        <v>7.5</v>
      </c>
    </row>
    <row r="117" spans="2:4" x14ac:dyDescent="0.2">
      <c r="B117" s="89" t="s">
        <v>785</v>
      </c>
      <c r="C117" s="96">
        <v>65</v>
      </c>
      <c r="D117" s="115">
        <v>10</v>
      </c>
    </row>
    <row r="118" spans="2:4" x14ac:dyDescent="0.2">
      <c r="B118" s="89" t="s">
        <v>786</v>
      </c>
      <c r="C118" s="96">
        <v>65</v>
      </c>
      <c r="D118" s="115">
        <v>15</v>
      </c>
    </row>
    <row r="119" spans="2:4" x14ac:dyDescent="0.2">
      <c r="B119" s="89" t="s">
        <v>787</v>
      </c>
      <c r="C119" s="96">
        <v>65</v>
      </c>
      <c r="D119" s="115">
        <v>20</v>
      </c>
    </row>
    <row r="120" spans="2:4" x14ac:dyDescent="0.2">
      <c r="B120" s="89" t="s">
        <v>788</v>
      </c>
      <c r="C120" s="96">
        <v>65</v>
      </c>
      <c r="D120" s="115">
        <v>25</v>
      </c>
    </row>
    <row r="121" spans="2:4" x14ac:dyDescent="0.2">
      <c r="B121" s="89" t="s">
        <v>789</v>
      </c>
      <c r="C121" s="96">
        <v>65</v>
      </c>
      <c r="D121" s="115">
        <v>30</v>
      </c>
    </row>
    <row r="122" spans="2:4" x14ac:dyDescent="0.2">
      <c r="B122" s="89" t="s">
        <v>790</v>
      </c>
      <c r="C122" s="96">
        <v>65</v>
      </c>
      <c r="D122" s="115">
        <v>40</v>
      </c>
    </row>
    <row r="123" spans="2:4" x14ac:dyDescent="0.2">
      <c r="B123" s="90" t="s">
        <v>791</v>
      </c>
      <c r="C123" s="116">
        <v>65</v>
      </c>
      <c r="D123" s="117">
        <v>50</v>
      </c>
    </row>
  </sheetData>
  <sheetProtection algorithmName="SHA-512" hashValue="9n2mKR+cbEjOZvDGIrRMqd9eywQj9ATl2toO2aKp2BMoDVnVbk2Dm11KfS8t/1bIAU/+6bNxERvcP1Zsvg43Eg==" saltValue="XD5ZmpjqOrFYRqRcFXblLg==" spinCount="100000" sheet="1"/>
  <phoneticPr fontId="4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93B1-1F10-41EA-B7EC-04EDD850DF85}">
  <dimension ref="A1:XFC18"/>
  <sheetViews>
    <sheetView zoomScaleNormal="100" workbookViewId="0">
      <selection activeCell="B17" sqref="B17"/>
    </sheetView>
  </sheetViews>
  <sheetFormatPr defaultColWidth="0" defaultRowHeight="14.45" customHeight="1" zeroHeight="1" x14ac:dyDescent="0.25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 x14ac:dyDescent="0.25">
      <c r="A1" s="56"/>
      <c r="B1" s="57"/>
      <c r="C1" s="57"/>
      <c r="D1" s="57"/>
      <c r="E1" s="57"/>
      <c r="F1" s="57"/>
      <c r="G1" s="58"/>
    </row>
    <row r="2" spans="1:7" ht="70.150000000000006" customHeight="1" x14ac:dyDescent="0.35">
      <c r="A2" s="59"/>
      <c r="B2" s="60"/>
      <c r="C2" s="60"/>
      <c r="D2" s="60"/>
      <c r="E2" s="60"/>
      <c r="F2" s="61"/>
      <c r="G2" s="62"/>
    </row>
    <row r="3" spans="1:7" ht="25.9" customHeight="1" x14ac:dyDescent="0.4">
      <c r="A3" s="59"/>
      <c r="B3" s="63" t="s">
        <v>0</v>
      </c>
      <c r="C3" s="64"/>
      <c r="D3" s="64"/>
      <c r="E3" s="64"/>
      <c r="F3" s="61"/>
      <c r="G3" s="62"/>
    </row>
    <row r="4" spans="1:7" ht="15.6" customHeight="1" x14ac:dyDescent="0.25">
      <c r="A4" s="59"/>
      <c r="B4" s="64"/>
      <c r="C4" s="64"/>
      <c r="D4" s="64"/>
      <c r="E4" s="64"/>
      <c r="F4" s="61"/>
      <c r="G4" s="62"/>
    </row>
    <row r="5" spans="1:7" ht="15" x14ac:dyDescent="0.25">
      <c r="A5" s="59"/>
      <c r="B5" s="131" t="s">
        <v>1</v>
      </c>
      <c r="C5" s="132"/>
      <c r="D5" s="132"/>
      <c r="E5" s="132"/>
      <c r="F5" s="61"/>
      <c r="G5" s="62"/>
    </row>
    <row r="6" spans="1:7" ht="15" x14ac:dyDescent="0.25">
      <c r="A6" s="59"/>
      <c r="B6" s="132"/>
      <c r="C6" s="132"/>
      <c r="D6" s="132"/>
      <c r="E6" s="132"/>
      <c r="F6" s="61"/>
      <c r="G6" s="62"/>
    </row>
    <row r="7" spans="1:7" ht="15" x14ac:dyDescent="0.25">
      <c r="A7" s="59"/>
      <c r="B7" s="132"/>
      <c r="C7" s="132"/>
      <c r="D7" s="132"/>
      <c r="E7" s="132"/>
      <c r="F7" s="61"/>
      <c r="G7" s="62"/>
    </row>
    <row r="8" spans="1:7" ht="15" x14ac:dyDescent="0.25">
      <c r="A8" s="59"/>
      <c r="B8" s="133"/>
      <c r="C8" s="133"/>
      <c r="D8" s="133"/>
      <c r="E8" s="133"/>
      <c r="F8" s="61"/>
      <c r="G8" s="62"/>
    </row>
    <row r="9" spans="1:7" ht="15" x14ac:dyDescent="0.25">
      <c r="A9" s="59"/>
      <c r="B9" s="133"/>
      <c r="C9" s="133"/>
      <c r="D9" s="133"/>
      <c r="E9" s="133"/>
      <c r="F9" s="61"/>
      <c r="G9" s="62"/>
    </row>
    <row r="10" spans="1:7" ht="9.6" customHeight="1" x14ac:dyDescent="0.25">
      <c r="A10" s="59"/>
      <c r="B10" s="65"/>
      <c r="C10" s="65"/>
      <c r="D10" s="65"/>
      <c r="E10" s="65"/>
      <c r="F10" s="61"/>
      <c r="G10" s="62"/>
    </row>
    <row r="11" spans="1:7" ht="21" customHeight="1" x14ac:dyDescent="0.25">
      <c r="A11" s="59"/>
      <c r="B11" s="134" t="s">
        <v>2</v>
      </c>
      <c r="C11" s="135"/>
      <c r="D11" s="135"/>
      <c r="E11" s="135"/>
      <c r="F11" s="61"/>
      <c r="G11" s="62"/>
    </row>
    <row r="12" spans="1:7" ht="21" customHeight="1" x14ac:dyDescent="0.25">
      <c r="A12" s="59"/>
      <c r="B12" s="65"/>
      <c r="C12" s="66"/>
      <c r="D12" s="66"/>
      <c r="E12" s="66"/>
      <c r="F12" s="61"/>
      <c r="G12" s="62"/>
    </row>
    <row r="13" spans="1:7" ht="18" customHeight="1" x14ac:dyDescent="0.25">
      <c r="A13" s="59"/>
      <c r="B13" s="118" t="s">
        <v>7</v>
      </c>
      <c r="C13" s="67"/>
      <c r="D13" s="67"/>
      <c r="E13" s="67"/>
      <c r="F13" s="61"/>
      <c r="G13" s="62"/>
    </row>
    <row r="14" spans="1:7" s="55" customFormat="1" ht="18" customHeight="1" x14ac:dyDescent="0.25">
      <c r="A14" s="68"/>
      <c r="B14" s="118" t="s">
        <v>8</v>
      </c>
      <c r="C14" s="69"/>
      <c r="D14" s="69"/>
      <c r="E14" s="69"/>
      <c r="F14" s="70"/>
      <c r="G14" s="71"/>
    </row>
    <row r="15" spans="1:7" s="55" customFormat="1" ht="18" customHeight="1" x14ac:dyDescent="0.25">
      <c r="A15" s="68"/>
      <c r="B15" s="118" t="s">
        <v>5</v>
      </c>
      <c r="C15" s="70"/>
      <c r="D15" s="70"/>
      <c r="E15" s="70"/>
      <c r="F15" s="70"/>
      <c r="G15" s="71"/>
    </row>
    <row r="16" spans="1:7" s="55" customFormat="1" ht="18" customHeight="1" x14ac:dyDescent="0.25">
      <c r="A16" s="68"/>
      <c r="B16" s="118" t="s">
        <v>6</v>
      </c>
      <c r="C16" s="70"/>
      <c r="D16" s="70"/>
      <c r="E16" s="70"/>
      <c r="F16" s="70"/>
      <c r="G16" s="71"/>
    </row>
    <row r="17" spans="1:7" s="55" customFormat="1" ht="12.6" customHeight="1" x14ac:dyDescent="0.25">
      <c r="A17" s="68"/>
      <c r="B17" s="122" t="str">
        <f>'Version History &amp; Update Guide'!I1</f>
        <v>6.4.2025</v>
      </c>
      <c r="C17" s="70"/>
      <c r="D17" s="70"/>
      <c r="E17" s="70"/>
      <c r="F17" s="70"/>
      <c r="G17" s="71"/>
    </row>
    <row r="18" spans="1:7" ht="15" x14ac:dyDescent="0.25">
      <c r="A18" s="72"/>
      <c r="B18" s="73"/>
      <c r="C18" s="73"/>
      <c r="D18" s="73"/>
      <c r="E18" s="73"/>
      <c r="F18" s="73"/>
      <c r="G18" s="74"/>
    </row>
  </sheetData>
  <sheetProtection algorithmName="SHA-512" hashValue="qShMl71ybzP2ki0FHDTtp2gc6Rt4f27F6J9x1cjQw1qo5LNKkCSZkR9Vp7rqZHJuyNpX/oGfLjOtwswnrKuHIA==" saltValue="h0jJcujERHqAwEEehe7xHw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36"/>
  <sheetViews>
    <sheetView topLeftCell="A2" zoomScaleNormal="100" workbookViewId="0">
      <selection activeCell="A18" sqref="A18"/>
    </sheetView>
  </sheetViews>
  <sheetFormatPr defaultColWidth="0" defaultRowHeight="15" zeroHeight="1" x14ac:dyDescent="0.25"/>
  <cols>
    <col min="1" max="1" width="6.7109375" style="2" customWidth="1"/>
    <col min="2" max="2" width="33.5703125" style="2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3.85546875" style="2" customWidth="1"/>
    <col min="8" max="16383" width="8.85546875" style="2" hidden="1"/>
    <col min="16384" max="16384" width="0.28515625" style="2" customWidth="1"/>
  </cols>
  <sheetData>
    <row r="1" spans="1:7" ht="127.9" customHeight="1" x14ac:dyDescent="0.25">
      <c r="A1" s="56"/>
      <c r="B1" s="57"/>
      <c r="C1" s="57"/>
      <c r="D1" s="57"/>
      <c r="E1" s="57"/>
      <c r="F1" s="57"/>
      <c r="G1" s="58"/>
    </row>
    <row r="2" spans="1:7" ht="83.45" customHeight="1" x14ac:dyDescent="0.25">
      <c r="A2" s="59"/>
      <c r="B2" s="61"/>
      <c r="C2" s="61"/>
      <c r="D2" s="61"/>
      <c r="E2" s="61"/>
      <c r="F2" s="61"/>
      <c r="G2" s="62"/>
    </row>
    <row r="3" spans="1:7" ht="21" x14ac:dyDescent="0.35">
      <c r="A3" s="59"/>
      <c r="B3" s="60"/>
      <c r="C3" s="60"/>
      <c r="D3" s="60"/>
      <c r="E3" s="60"/>
      <c r="F3" s="61"/>
      <c r="G3" s="62"/>
    </row>
    <row r="4" spans="1:7" ht="35.450000000000003" customHeight="1" x14ac:dyDescent="0.4">
      <c r="A4" s="59"/>
      <c r="B4" s="63" t="s">
        <v>9</v>
      </c>
      <c r="C4" s="64"/>
      <c r="D4" s="64"/>
      <c r="E4" s="64"/>
      <c r="F4" s="61"/>
      <c r="G4" s="62"/>
    </row>
    <row r="5" spans="1:7" ht="14.45" customHeight="1" x14ac:dyDescent="0.25">
      <c r="A5" s="59"/>
      <c r="B5" s="64"/>
      <c r="C5" s="64"/>
      <c r="D5" s="64"/>
      <c r="E5" s="64"/>
      <c r="F5" s="61"/>
      <c r="G5" s="62"/>
    </row>
    <row r="6" spans="1:7" ht="30.6" customHeight="1" x14ac:dyDescent="0.25">
      <c r="A6" s="59"/>
      <c r="B6" s="40" t="s">
        <v>10</v>
      </c>
      <c r="C6" s="40" t="s">
        <v>11</v>
      </c>
      <c r="D6" s="40" t="s">
        <v>10</v>
      </c>
      <c r="E6" s="40" t="s">
        <v>11</v>
      </c>
      <c r="F6" s="61"/>
      <c r="G6" s="62"/>
    </row>
    <row r="7" spans="1:7" ht="21" customHeight="1" x14ac:dyDescent="0.25">
      <c r="A7" s="59"/>
      <c r="B7" s="103" t="s">
        <v>12</v>
      </c>
      <c r="C7" s="102">
        <f>SUM(Lighting!I5:I15)+SUM(Lighting!I19:I24)+SUM(Lighting!I28:I32)+SUM(Lighting!I36:I40)+SUM(Lighting!I46)+SUM(Lighting!I50:I65)+SUM(Lighting!I69:I71)+SUM(Lighting!I78:I88)+SUM(Lighting!I92)+SUM(Lighting!I95:I98)+SUM(Lighting!I102:I103)+SUM(Lighting!I107:I111)</f>
        <v>0</v>
      </c>
      <c r="D7" s="103"/>
      <c r="E7" s="101"/>
      <c r="F7" s="61"/>
      <c r="G7" s="62"/>
    </row>
    <row r="8" spans="1:7" ht="21" customHeight="1" x14ac:dyDescent="0.25">
      <c r="A8" s="59"/>
      <c r="B8" s="103" t="s">
        <v>13</v>
      </c>
      <c r="C8" s="102">
        <f>SUM(HVAC!G5:G27)+SUM(HVAC!G54:G64)+SUM(HVAC!G75:G94)+SUM(HVAC!G109:G110)+SUM(HVAC!G114:G116)+SUM(HVAC!G136:G144)</f>
        <v>0</v>
      </c>
      <c r="D8" s="103" t="s">
        <v>14</v>
      </c>
      <c r="E8" s="102">
        <f>SUM(HVAC!G31:G50)+SUM(HVAC!G65:G71)+SUM(HVAC!G95:G105)+SUM(HVAC!G117:G132)</f>
        <v>0</v>
      </c>
      <c r="F8" s="61"/>
      <c r="G8" s="62"/>
    </row>
    <row r="9" spans="1:7" ht="21" customHeight="1" x14ac:dyDescent="0.25">
      <c r="A9" s="59"/>
      <c r="B9" s="103" t="s">
        <v>15</v>
      </c>
      <c r="C9" s="102">
        <f>SUM(Process!H5:H6)+SUM(Process!H10:H13)+SUM(Process!H17:H49)+SUM(Process!H53:H114)+SUM(Process!H118:H187)+SUM(Process!H191:H204)</f>
        <v>0</v>
      </c>
      <c r="D9" s="103" t="s">
        <v>16</v>
      </c>
      <c r="E9" s="102">
        <f>SUM(Process!H208:H233)</f>
        <v>0</v>
      </c>
      <c r="F9" s="61"/>
      <c r="G9" s="62"/>
    </row>
    <row r="10" spans="1:7" ht="21" customHeight="1" x14ac:dyDescent="0.25">
      <c r="A10" s="59"/>
      <c r="B10" s="103" t="s">
        <v>17</v>
      </c>
      <c r="C10" s="102">
        <f>SUM(Misc!G5:G27)+SUM(Misc!G36:G40)+SUM(Misc!G44:G50)+SUM(Misc!G59:G63)+SUM(Misc!G72:G73)+SUM(Misc!G113:G140)+SUM(Lighting!I72:I74)</f>
        <v>0</v>
      </c>
      <c r="D10" s="103" t="s">
        <v>18</v>
      </c>
      <c r="E10" s="102">
        <f>SUM(Misc!G28:G32)+SUM(Misc!G51:G55)+SUM(Misc!G64:G68)+SUM(Misc!G74:G93)+SUM(Misc!G97:G109)+SUM(Misc!G141:G144)</f>
        <v>0</v>
      </c>
      <c r="F10" s="61"/>
      <c r="G10" s="62"/>
    </row>
    <row r="11" spans="1:7" ht="21" customHeight="1" x14ac:dyDescent="0.25">
      <c r="A11" s="59"/>
      <c r="B11" s="103" t="s">
        <v>19</v>
      </c>
      <c r="C11" s="102">
        <f>SUM(Custom!F5)</f>
        <v>0</v>
      </c>
      <c r="D11" s="103" t="s">
        <v>20</v>
      </c>
      <c r="E11" s="102">
        <f>SUM(Custom!F6)</f>
        <v>0</v>
      </c>
      <c r="F11" s="61"/>
      <c r="G11" s="62"/>
    </row>
    <row r="12" spans="1:7" ht="21" customHeight="1" x14ac:dyDescent="0.25">
      <c r="A12" s="59"/>
      <c r="B12" s="136" t="s">
        <v>21</v>
      </c>
      <c r="C12" s="137"/>
      <c r="D12" s="138"/>
      <c r="E12" s="102">
        <f>SUM(C7:C11)+SUM(E8:E11)</f>
        <v>0</v>
      </c>
      <c r="F12" s="61"/>
      <c r="G12" s="62"/>
    </row>
    <row r="13" spans="1:7" ht="10.9" customHeight="1" x14ac:dyDescent="0.25">
      <c r="A13" s="59"/>
      <c r="B13" s="64"/>
      <c r="C13" s="64"/>
      <c r="D13" s="64"/>
      <c r="E13" s="64"/>
      <c r="F13" s="61"/>
      <c r="G13" s="62"/>
    </row>
    <row r="14" spans="1:7" ht="15" customHeight="1" x14ac:dyDescent="0.25">
      <c r="A14" s="59"/>
      <c r="B14" s="139" t="s">
        <v>22</v>
      </c>
      <c r="C14" s="139"/>
      <c r="D14" s="139"/>
      <c r="E14" s="139"/>
      <c r="F14" s="61"/>
      <c r="G14" s="62"/>
    </row>
    <row r="15" spans="1:7" ht="15" customHeight="1" x14ac:dyDescent="0.25">
      <c r="A15" s="59"/>
      <c r="B15" s="139"/>
      <c r="C15" s="139"/>
      <c r="D15" s="139"/>
      <c r="E15" s="139"/>
      <c r="F15" s="61"/>
      <c r="G15" s="62"/>
    </row>
    <row r="16" spans="1:7" ht="9.6" customHeight="1" x14ac:dyDescent="0.25">
      <c r="A16" s="59"/>
      <c r="B16" s="67"/>
      <c r="C16" s="67"/>
      <c r="D16" s="67"/>
      <c r="E16" s="67"/>
      <c r="F16" s="61"/>
      <c r="G16" s="62"/>
    </row>
    <row r="17" spans="1:7" ht="6" customHeight="1" x14ac:dyDescent="0.25">
      <c r="A17" s="59"/>
      <c r="B17" s="67"/>
      <c r="C17" s="67"/>
      <c r="D17" s="67"/>
      <c r="E17" s="67"/>
      <c r="F17" s="61"/>
      <c r="G17" s="62"/>
    </row>
    <row r="18" spans="1:7" ht="11.45" customHeight="1" x14ac:dyDescent="0.25">
      <c r="A18" s="72"/>
      <c r="B18" s="73"/>
      <c r="C18" s="73"/>
      <c r="D18" s="73"/>
      <c r="E18" s="73"/>
      <c r="F18" s="73"/>
      <c r="G18" s="74"/>
    </row>
    <row r="19" spans="1:7" ht="9" hidden="1" customHeight="1" x14ac:dyDescent="0.25"/>
    <row r="20" spans="1:7" ht="9" hidden="1" customHeight="1" x14ac:dyDescent="0.25"/>
    <row r="21" spans="1:7" ht="9" hidden="1" customHeight="1" x14ac:dyDescent="0.25"/>
    <row r="22" spans="1:7" ht="9" hidden="1" customHeight="1" x14ac:dyDescent="0.25"/>
    <row r="23" spans="1:7" ht="9" hidden="1" customHeight="1" x14ac:dyDescent="0.25"/>
    <row r="24" spans="1:7" ht="9" hidden="1" customHeight="1" x14ac:dyDescent="0.25"/>
    <row r="25" spans="1:7" ht="9" hidden="1" customHeight="1" x14ac:dyDescent="0.25"/>
    <row r="26" spans="1:7" ht="9" hidden="1" customHeight="1" x14ac:dyDescent="0.25"/>
    <row r="27" spans="1:7" ht="9" hidden="1" customHeight="1" x14ac:dyDescent="0.25"/>
    <row r="28" spans="1:7" ht="9" hidden="1" customHeight="1" x14ac:dyDescent="0.25"/>
    <row r="29" spans="1:7" ht="9" hidden="1" customHeight="1" x14ac:dyDescent="0.25"/>
    <row r="30" spans="1:7" ht="9" hidden="1" customHeight="1" x14ac:dyDescent="0.25"/>
    <row r="31" spans="1:7" ht="9" hidden="1" customHeight="1" x14ac:dyDescent="0.25"/>
    <row r="32" spans="1:7" ht="9" hidden="1" customHeight="1" x14ac:dyDescent="0.25"/>
    <row r="33" ht="9" hidden="1" customHeight="1" x14ac:dyDescent="0.25"/>
    <row r="34" ht="9" hidden="1" customHeight="1" x14ac:dyDescent="0.25"/>
    <row r="35" ht="9" hidden="1" customHeight="1" x14ac:dyDescent="0.25"/>
    <row r="36" ht="9" hidden="1" customHeight="1" x14ac:dyDescent="0.25"/>
  </sheetData>
  <sheetProtection algorithmName="SHA-512" hashValue="HFTmqwW4FkurJ4I1R8KVJyBz2aPVUVC/4ck0VG3GLhkoCH9sPcnTMAYkWyTyrlyXCmFadxN4Hj5B673to0+mjg==" saltValue="AYqKmPtha7QZsn44fkeb2Q==" spinCount="100000" sheet="1" objects="1" scenarios="1" selectLockedCells="1" selectUnlockedCell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sheetPr>
    <pageSetUpPr fitToPage="1"/>
  </sheetPr>
  <dimension ref="A1:XFC113"/>
  <sheetViews>
    <sheetView zoomScaleNormal="100" workbookViewId="0">
      <pane ySplit="3" topLeftCell="A5" activePane="bottomLeft" state="frozen"/>
      <selection pane="bottomLeft" activeCell="C5" sqref="C5"/>
    </sheetView>
  </sheetViews>
  <sheetFormatPr defaultColWidth="0" defaultRowHeight="15" zeroHeight="1" x14ac:dyDescent="0.25"/>
  <cols>
    <col min="1" max="1" width="8.85546875" style="1" customWidth="1"/>
    <col min="2" max="2" width="7" style="1" customWidth="1"/>
    <col min="3" max="3" width="96" style="1" customWidth="1"/>
    <col min="4" max="4" width="15.85546875" style="1" bestFit="1" customWidth="1"/>
    <col min="5" max="5" width="18.7109375" style="1" customWidth="1"/>
    <col min="6" max="6" width="18.85546875" style="1" customWidth="1"/>
    <col min="7" max="7" width="18" style="1" bestFit="1" customWidth="1"/>
    <col min="8" max="8" width="20.7109375" style="1" customWidth="1"/>
    <col min="9" max="9" width="20.28515625" style="34" customWidth="1"/>
    <col min="10" max="10" width="7.5703125" style="1" customWidth="1"/>
    <col min="11" max="11" width="13.85546875" style="1" hidden="1"/>
    <col min="12" max="16383" width="8.85546875" style="1" hidden="1"/>
    <col min="16384" max="16384" width="0.28515625" style="1" customWidth="1"/>
  </cols>
  <sheetData>
    <row r="1" spans="1:10" ht="15.75" thickBot="1" x14ac:dyDescent="0.3">
      <c r="A1" s="41"/>
      <c r="B1" s="42"/>
      <c r="C1" s="42"/>
      <c r="D1" s="42"/>
      <c r="E1" s="42"/>
      <c r="F1" s="42"/>
      <c r="G1" s="42"/>
      <c r="H1" s="42"/>
      <c r="I1" s="43"/>
      <c r="J1" s="44"/>
    </row>
    <row r="2" spans="1:10" ht="34.5" thickBot="1" x14ac:dyDescent="0.55000000000000004">
      <c r="A2" s="45"/>
      <c r="B2" s="46" t="s">
        <v>12</v>
      </c>
      <c r="D2" s="47"/>
      <c r="E2" s="47"/>
      <c r="I2" s="80">
        <f>I16+I25+I33+I41+I47+I66+I75+I89+SUM(I92)+I99+I104+I112</f>
        <v>0</v>
      </c>
      <c r="J2" s="48"/>
    </row>
    <row r="3" spans="1:10" ht="15.75" thickBot="1" x14ac:dyDescent="0.3">
      <c r="A3" s="45"/>
      <c r="J3" s="48"/>
    </row>
    <row r="4" spans="1:10" s="48" customFormat="1" ht="30" customHeight="1" x14ac:dyDescent="0.25">
      <c r="A4" s="45"/>
      <c r="B4" s="27" t="s">
        <v>23</v>
      </c>
      <c r="C4" s="6" t="s">
        <v>24</v>
      </c>
      <c r="D4" s="25" t="s">
        <v>25</v>
      </c>
      <c r="E4" s="25" t="s">
        <v>26</v>
      </c>
      <c r="F4" s="25" t="s">
        <v>27</v>
      </c>
      <c r="G4" s="25" t="s">
        <v>28</v>
      </c>
      <c r="H4" s="25" t="s">
        <v>29</v>
      </c>
      <c r="I4" s="26" t="s">
        <v>30</v>
      </c>
    </row>
    <row r="5" spans="1:10" s="48" customFormat="1" ht="18" customHeight="1" x14ac:dyDescent="0.25">
      <c r="A5" s="45"/>
      <c r="B5" s="30" t="s">
        <v>31</v>
      </c>
      <c r="C5" s="7"/>
      <c r="D5" s="23"/>
      <c r="E5" s="23"/>
      <c r="F5" s="23"/>
      <c r="G5" s="23"/>
      <c r="H5" s="75" t="str">
        <f>IF(C5="","",VLOOKUP(C5,'drop downs'!B:C,2,FALSE))</f>
        <v/>
      </c>
      <c r="I5" s="76" t="str">
        <f>IF(C5="","",IF((((D5*F5)-(E5*G5))/1000*H5)&lt;0,"DNQ",((D5*F5)-(E5*G5))/1000*H5))</f>
        <v/>
      </c>
    </row>
    <row r="6" spans="1:10" s="48" customFormat="1" ht="18" customHeight="1" x14ac:dyDescent="0.25">
      <c r="A6" s="45"/>
      <c r="B6" s="30" t="s">
        <v>31</v>
      </c>
      <c r="C6" s="127"/>
      <c r="D6" s="23"/>
      <c r="E6" s="23"/>
      <c r="F6" s="23"/>
      <c r="G6" s="23"/>
      <c r="H6" s="75" t="str">
        <f>IF(C6="","",VLOOKUP(C6,'drop downs'!B:C,2,FALSE))</f>
        <v/>
      </c>
      <c r="I6" s="76" t="str">
        <f>IF(C6="","",IF((((D6*F6)-(E6*G6))/1000*H6)&lt;0,"DNQ",((D6*F6)-(E6*G6))/1000*H6))</f>
        <v/>
      </c>
    </row>
    <row r="7" spans="1:10" s="48" customFormat="1" ht="18" customHeight="1" x14ac:dyDescent="0.25">
      <c r="A7" s="45"/>
      <c r="B7" s="30" t="s">
        <v>31</v>
      </c>
      <c r="C7" s="127"/>
      <c r="D7" s="23"/>
      <c r="E7" s="23"/>
      <c r="F7" s="23"/>
      <c r="G7" s="23"/>
      <c r="H7" s="75" t="str">
        <f>IF(C7="","",VLOOKUP(C7,'drop downs'!B:C,2,FALSE))</f>
        <v/>
      </c>
      <c r="I7" s="76" t="str">
        <f t="shared" ref="I7:I15" si="0">IF(C7="","",IF((((D7*F7)-(E7*G7))/1000*H7)&lt;0,"DNQ",((D7*F7)-(E7*G7))/1000*H7))</f>
        <v/>
      </c>
    </row>
    <row r="8" spans="1:10" s="48" customFormat="1" ht="18" customHeight="1" x14ac:dyDescent="0.25">
      <c r="A8" s="45"/>
      <c r="B8" s="30" t="s">
        <v>31</v>
      </c>
      <c r="C8" s="7"/>
      <c r="D8" s="23"/>
      <c r="E8" s="23"/>
      <c r="F8" s="23"/>
      <c r="G8" s="23"/>
      <c r="H8" s="75" t="str">
        <f>IF(C8="","",VLOOKUP(C8,'drop downs'!B:C,2,FALSE))</f>
        <v/>
      </c>
      <c r="I8" s="76" t="str">
        <f t="shared" si="0"/>
        <v/>
      </c>
    </row>
    <row r="9" spans="1:10" s="48" customFormat="1" ht="18" customHeight="1" x14ac:dyDescent="0.25">
      <c r="A9" s="45"/>
      <c r="B9" s="30" t="s">
        <v>31</v>
      </c>
      <c r="C9" s="7"/>
      <c r="D9" s="23"/>
      <c r="E9" s="23"/>
      <c r="F9" s="23"/>
      <c r="G9" s="23"/>
      <c r="H9" s="75" t="str">
        <f>IF(C9="","",VLOOKUP(C9,'drop downs'!B:C,2,FALSE))</f>
        <v/>
      </c>
      <c r="I9" s="76" t="str">
        <f t="shared" si="0"/>
        <v/>
      </c>
    </row>
    <row r="10" spans="1:10" s="48" customFormat="1" ht="18" customHeight="1" x14ac:dyDescent="0.25">
      <c r="A10" s="45"/>
      <c r="B10" s="30" t="s">
        <v>31</v>
      </c>
      <c r="C10" s="7"/>
      <c r="D10" s="23"/>
      <c r="E10" s="23"/>
      <c r="F10" s="23"/>
      <c r="G10" s="23"/>
      <c r="H10" s="75" t="str">
        <f>IF(C10="","",VLOOKUP(C10,'drop downs'!B:C,2,FALSE))</f>
        <v/>
      </c>
      <c r="I10" s="76" t="str">
        <f t="shared" si="0"/>
        <v/>
      </c>
    </row>
    <row r="11" spans="1:10" s="48" customFormat="1" ht="18" customHeight="1" x14ac:dyDescent="0.25">
      <c r="A11" s="45"/>
      <c r="B11" s="30" t="s">
        <v>31</v>
      </c>
      <c r="C11" s="7"/>
      <c r="D11" s="23"/>
      <c r="E11" s="23"/>
      <c r="F11" s="23"/>
      <c r="G11" s="23"/>
      <c r="H11" s="75" t="str">
        <f>IF(C11="","",VLOOKUP(C11,'drop downs'!B:C,2,FALSE))</f>
        <v/>
      </c>
      <c r="I11" s="76" t="str">
        <f t="shared" si="0"/>
        <v/>
      </c>
    </row>
    <row r="12" spans="1:10" s="48" customFormat="1" ht="18" customHeight="1" x14ac:dyDescent="0.25">
      <c r="A12" s="45"/>
      <c r="B12" s="30" t="s">
        <v>31</v>
      </c>
      <c r="C12" s="7"/>
      <c r="D12" s="23"/>
      <c r="E12" s="23"/>
      <c r="F12" s="23"/>
      <c r="G12" s="23"/>
      <c r="H12" s="75" t="str">
        <f>IF(C12="","",VLOOKUP(C12,'drop downs'!B:C,2,FALSE))</f>
        <v/>
      </c>
      <c r="I12" s="76" t="str">
        <f t="shared" si="0"/>
        <v/>
      </c>
    </row>
    <row r="13" spans="1:10" s="48" customFormat="1" ht="18" customHeight="1" x14ac:dyDescent="0.25">
      <c r="A13" s="45"/>
      <c r="B13" s="30" t="s">
        <v>31</v>
      </c>
      <c r="C13" s="7"/>
      <c r="D13" s="23"/>
      <c r="E13" s="23"/>
      <c r="F13" s="23"/>
      <c r="G13" s="23"/>
      <c r="H13" s="75" t="str">
        <f>IF(C13="","",VLOOKUP(C13,'drop downs'!B:C,2,FALSE))</f>
        <v/>
      </c>
      <c r="I13" s="76" t="str">
        <f t="shared" si="0"/>
        <v/>
      </c>
    </row>
    <row r="14" spans="1:10" s="48" customFormat="1" ht="18" customHeight="1" x14ac:dyDescent="0.25">
      <c r="A14" s="45"/>
      <c r="B14" s="30" t="s">
        <v>31</v>
      </c>
      <c r="C14" s="7"/>
      <c r="D14" s="23"/>
      <c r="E14" s="23"/>
      <c r="F14" s="23"/>
      <c r="G14" s="23"/>
      <c r="H14" s="75" t="str">
        <f>IF(C14="","",VLOOKUP(C14,'drop downs'!B:C,2,FALSE))</f>
        <v/>
      </c>
      <c r="I14" s="76" t="str">
        <f t="shared" si="0"/>
        <v/>
      </c>
    </row>
    <row r="15" spans="1:10" s="48" customFormat="1" ht="18" customHeight="1" thickBot="1" x14ac:dyDescent="0.3">
      <c r="A15" s="45"/>
      <c r="B15" s="31" t="s">
        <v>31</v>
      </c>
      <c r="C15" s="9"/>
      <c r="D15" s="24"/>
      <c r="E15" s="24"/>
      <c r="F15" s="24"/>
      <c r="G15" s="24"/>
      <c r="H15" s="77" t="str">
        <f>IF(C15="","",VLOOKUP(C15,'drop downs'!B:C,2,FALSE))</f>
        <v/>
      </c>
      <c r="I15" s="78" t="str">
        <f t="shared" si="0"/>
        <v/>
      </c>
    </row>
    <row r="16" spans="1:10" s="48" customFormat="1" ht="18" customHeight="1" thickBot="1" x14ac:dyDescent="0.3">
      <c r="A16" s="45"/>
      <c r="B16" s="1"/>
      <c r="C16" s="119" t="s">
        <v>35</v>
      </c>
      <c r="D16" s="11"/>
      <c r="E16" s="11"/>
      <c r="F16" s="11"/>
      <c r="G16" s="11"/>
      <c r="H16" s="11"/>
      <c r="I16" s="79">
        <f>SUM(I5:I15)</f>
        <v>0</v>
      </c>
    </row>
    <row r="17" spans="1:9" s="48" customFormat="1" ht="15.75" thickBot="1" x14ac:dyDescent="0.3">
      <c r="A17" s="45"/>
      <c r="B17" s="1"/>
      <c r="C17" s="14"/>
      <c r="D17" s="14"/>
      <c r="E17" s="14"/>
      <c r="F17" s="14"/>
      <c r="G17" s="14"/>
      <c r="H17" s="14"/>
      <c r="I17" s="49"/>
    </row>
    <row r="18" spans="1:9" s="48" customFormat="1" ht="30" customHeight="1" x14ac:dyDescent="0.25">
      <c r="A18" s="45"/>
      <c r="B18" s="27" t="s">
        <v>23</v>
      </c>
      <c r="C18" s="144" t="s">
        <v>36</v>
      </c>
      <c r="D18" s="144"/>
      <c r="E18" s="144"/>
      <c r="F18" s="25" t="s">
        <v>37</v>
      </c>
      <c r="G18" s="25" t="s">
        <v>38</v>
      </c>
      <c r="H18" s="25" t="s">
        <v>39</v>
      </c>
      <c r="I18" s="26" t="s">
        <v>30</v>
      </c>
    </row>
    <row r="19" spans="1:9" s="48" customFormat="1" ht="18" customHeight="1" x14ac:dyDescent="0.25">
      <c r="A19" s="45"/>
      <c r="B19" s="30" t="s">
        <v>31</v>
      </c>
      <c r="C19" s="146" t="s">
        <v>40</v>
      </c>
      <c r="D19" s="146"/>
      <c r="E19" s="146"/>
      <c r="F19" s="23"/>
      <c r="G19" s="28" t="s">
        <v>41</v>
      </c>
      <c r="H19" s="75">
        <v>8</v>
      </c>
      <c r="I19" s="76" t="str">
        <f>IF(F19="","",IF((F19*H19)&lt;0,"DNQ",F19*H19))</f>
        <v/>
      </c>
    </row>
    <row r="20" spans="1:9" s="48" customFormat="1" ht="18" customHeight="1" x14ac:dyDescent="0.25">
      <c r="A20" s="45"/>
      <c r="B20" s="30" t="s">
        <v>31</v>
      </c>
      <c r="C20" s="146" t="s">
        <v>42</v>
      </c>
      <c r="D20" s="146"/>
      <c r="E20" s="146"/>
      <c r="F20" s="23"/>
      <c r="G20" s="28" t="s">
        <v>43</v>
      </c>
      <c r="H20" s="75">
        <v>0.62</v>
      </c>
      <c r="I20" s="76" t="str">
        <f>IF(F20="","",IF((F20*H20)&lt;0,"DNQ",F20*H20))</f>
        <v/>
      </c>
    </row>
    <row r="21" spans="1:9" s="48" customFormat="1" ht="18" customHeight="1" x14ac:dyDescent="0.25">
      <c r="A21" s="45"/>
      <c r="B21" s="30" t="s">
        <v>31</v>
      </c>
      <c r="C21" s="146" t="s">
        <v>44</v>
      </c>
      <c r="D21" s="146"/>
      <c r="E21" s="146"/>
      <c r="F21" s="23"/>
      <c r="G21" s="28" t="s">
        <v>41</v>
      </c>
      <c r="H21" s="75">
        <v>10.5</v>
      </c>
      <c r="I21" s="76" t="str">
        <f t="shared" ref="I21:I24" si="1">IF(F21="","",IF((F21*H21)&lt;0,"DNQ",F21*H21))</f>
        <v/>
      </c>
    </row>
    <row r="22" spans="1:9" s="48" customFormat="1" ht="18" customHeight="1" x14ac:dyDescent="0.25">
      <c r="A22" s="45"/>
      <c r="B22" s="30" t="s">
        <v>31</v>
      </c>
      <c r="C22" s="146" t="s">
        <v>45</v>
      </c>
      <c r="D22" s="146"/>
      <c r="E22" s="146"/>
      <c r="F22" s="23"/>
      <c r="G22" s="28" t="s">
        <v>41</v>
      </c>
      <c r="H22" s="75">
        <v>30</v>
      </c>
      <c r="I22" s="76" t="str">
        <f t="shared" si="1"/>
        <v/>
      </c>
    </row>
    <row r="23" spans="1:9" s="48" customFormat="1" ht="18" customHeight="1" x14ac:dyDescent="0.25">
      <c r="A23" s="45"/>
      <c r="B23" s="30" t="s">
        <v>31</v>
      </c>
      <c r="C23" s="146" t="s">
        <v>46</v>
      </c>
      <c r="D23" s="146"/>
      <c r="E23" s="146"/>
      <c r="F23" s="23"/>
      <c r="G23" s="28" t="s">
        <v>41</v>
      </c>
      <c r="H23" s="75">
        <v>45</v>
      </c>
      <c r="I23" s="76" t="str">
        <f t="shared" si="1"/>
        <v/>
      </c>
    </row>
    <row r="24" spans="1:9" s="48" customFormat="1" ht="18" customHeight="1" thickBot="1" x14ac:dyDescent="0.3">
      <c r="A24" s="45"/>
      <c r="B24" s="31" t="s">
        <v>31</v>
      </c>
      <c r="C24" s="145" t="s">
        <v>47</v>
      </c>
      <c r="D24" s="145"/>
      <c r="E24" s="145"/>
      <c r="F24" s="24"/>
      <c r="G24" s="29" t="s">
        <v>41</v>
      </c>
      <c r="H24" s="77">
        <v>189</v>
      </c>
      <c r="I24" s="78" t="str">
        <f t="shared" si="1"/>
        <v/>
      </c>
    </row>
    <row r="25" spans="1:9" s="48" customFormat="1" ht="18" customHeight="1" thickBot="1" x14ac:dyDescent="0.3">
      <c r="A25" s="45"/>
      <c r="B25" s="1"/>
      <c r="C25" s="14"/>
      <c r="D25" s="14"/>
      <c r="E25" s="14"/>
      <c r="F25" s="14"/>
      <c r="G25" s="14"/>
      <c r="H25" s="11"/>
      <c r="I25" s="79">
        <f>SUM(I19:I24)</f>
        <v>0</v>
      </c>
    </row>
    <row r="26" spans="1:9" s="48" customFormat="1" ht="15.75" thickBot="1" x14ac:dyDescent="0.3">
      <c r="A26" s="45"/>
      <c r="B26" s="1"/>
      <c r="C26" s="14"/>
      <c r="D26" s="14"/>
      <c r="E26" s="14"/>
      <c r="F26" s="14"/>
      <c r="G26" s="14"/>
      <c r="H26" s="14"/>
      <c r="I26" s="49"/>
    </row>
    <row r="27" spans="1:9" s="48" customFormat="1" ht="30" customHeight="1" x14ac:dyDescent="0.25">
      <c r="A27" s="45"/>
      <c r="B27" s="27" t="s">
        <v>23</v>
      </c>
      <c r="C27" s="6" t="s">
        <v>48</v>
      </c>
      <c r="D27" s="25" t="s">
        <v>49</v>
      </c>
      <c r="E27" s="25" t="s">
        <v>27</v>
      </c>
      <c r="F27" s="25" t="s">
        <v>28</v>
      </c>
      <c r="G27" s="25" t="s">
        <v>50</v>
      </c>
      <c r="H27" s="25" t="s">
        <v>51</v>
      </c>
      <c r="I27" s="26" t="s">
        <v>30</v>
      </c>
    </row>
    <row r="28" spans="1:9" s="48" customFormat="1" ht="18" customHeight="1" x14ac:dyDescent="0.25">
      <c r="A28" s="45"/>
      <c r="B28" s="30" t="s">
        <v>31</v>
      </c>
      <c r="C28" s="7"/>
      <c r="D28" s="23"/>
      <c r="E28" s="23"/>
      <c r="F28" s="23"/>
      <c r="G28" s="83" t="str">
        <f>IF(C28="","",IF((D28*(E28-F28))&lt;0,"DNQ",D28*(E28-F28)))</f>
        <v/>
      </c>
      <c r="H28" s="75" t="str">
        <f>IF(C28="","",VLOOKUP(C28,'drop downs'!B:C,2,FALSE))</f>
        <v/>
      </c>
      <c r="I28" s="76" t="str">
        <f>IF(C28="","",IF((D28*(E28-F28)*H28)&lt;0,"DNQ",D28*(E28-F28)*H28))</f>
        <v/>
      </c>
    </row>
    <row r="29" spans="1:9" s="48" customFormat="1" ht="18" customHeight="1" x14ac:dyDescent="0.25">
      <c r="A29" s="45"/>
      <c r="B29" s="30" t="s">
        <v>31</v>
      </c>
      <c r="C29" s="7"/>
      <c r="D29" s="23"/>
      <c r="E29" s="23"/>
      <c r="F29" s="23"/>
      <c r="G29" s="83" t="str">
        <f t="shared" ref="G29:G32" si="2">IF(C29="","",IF((D29*(E29-F29))&lt;0,"DNQ",D29*(E29-F29)))</f>
        <v/>
      </c>
      <c r="H29" s="75" t="str">
        <f>IF(C29="","",VLOOKUP(C29,'drop downs'!B:C,2,FALSE))</f>
        <v/>
      </c>
      <c r="I29" s="76" t="str">
        <f>IF(C29="","",IF((D29*(E29-F29)*H29)&lt;0,"DNQ",D29*(E29-F29)*H29))</f>
        <v/>
      </c>
    </row>
    <row r="30" spans="1:9" s="48" customFormat="1" ht="18" customHeight="1" x14ac:dyDescent="0.25">
      <c r="A30" s="45"/>
      <c r="B30" s="30" t="s">
        <v>31</v>
      </c>
      <c r="C30" s="7"/>
      <c r="D30" s="23"/>
      <c r="E30" s="23"/>
      <c r="F30" s="23"/>
      <c r="G30" s="83" t="str">
        <f t="shared" si="2"/>
        <v/>
      </c>
      <c r="H30" s="75" t="str">
        <f>IF(C30="","",VLOOKUP(C30,'drop downs'!B:C,2,FALSE))</f>
        <v/>
      </c>
      <c r="I30" s="76" t="str">
        <f>IF(C30="","",IF((D30*(E30-F30)*H30)&lt;0,"DNQ",D30*(E30-F30)*H30))</f>
        <v/>
      </c>
    </row>
    <row r="31" spans="1:9" s="48" customFormat="1" ht="18" customHeight="1" x14ac:dyDescent="0.25">
      <c r="A31" s="45"/>
      <c r="B31" s="30" t="s">
        <v>31</v>
      </c>
      <c r="C31" s="7"/>
      <c r="D31" s="23"/>
      <c r="E31" s="23"/>
      <c r="F31" s="23"/>
      <c r="G31" s="83" t="str">
        <f t="shared" si="2"/>
        <v/>
      </c>
      <c r="H31" s="75" t="str">
        <f>IF(C31="","",VLOOKUP(C31,'drop downs'!B:C,2,FALSE))</f>
        <v/>
      </c>
      <c r="I31" s="76" t="str">
        <f>IF(C31="","",IF((D31*(E31-F31)*H31)&lt;0,"DNQ",D31*(E31-F31)*H31))</f>
        <v/>
      </c>
    </row>
    <row r="32" spans="1:9" s="48" customFormat="1" ht="18" customHeight="1" thickBot="1" x14ac:dyDescent="0.3">
      <c r="A32" s="45"/>
      <c r="B32" s="31" t="s">
        <v>31</v>
      </c>
      <c r="C32" s="9"/>
      <c r="D32" s="24"/>
      <c r="E32" s="24"/>
      <c r="F32" s="24"/>
      <c r="G32" s="85" t="str">
        <f t="shared" si="2"/>
        <v/>
      </c>
      <c r="H32" s="77" t="str">
        <f>IF(C32="","",VLOOKUP(C32,'drop downs'!B:C,2,FALSE))</f>
        <v/>
      </c>
      <c r="I32" s="78" t="str">
        <f>IF(C32="","",IF((D32*(E32-F32)*H32)&lt;0,"DNQ",D32*(E32-F32)*H32))</f>
        <v/>
      </c>
    </row>
    <row r="33" spans="1:9" s="48" customFormat="1" ht="18" customHeight="1" thickBot="1" x14ac:dyDescent="0.3">
      <c r="A33" s="45"/>
      <c r="B33" s="1"/>
      <c r="C33" s="11"/>
      <c r="D33" s="11"/>
      <c r="E33" s="11"/>
      <c r="F33" s="11"/>
      <c r="G33" s="11"/>
      <c r="H33" s="11"/>
      <c r="I33" s="79">
        <f>SUM(I28:I32)</f>
        <v>0</v>
      </c>
    </row>
    <row r="34" spans="1:9" s="48" customFormat="1" ht="15.75" thickBot="1" x14ac:dyDescent="0.3">
      <c r="A34" s="45"/>
      <c r="B34" s="1"/>
      <c r="C34" s="14"/>
      <c r="D34" s="14"/>
      <c r="E34" s="14"/>
      <c r="F34" s="14"/>
      <c r="G34" s="14"/>
      <c r="H34" s="14"/>
      <c r="I34" s="49"/>
    </row>
    <row r="35" spans="1:9" s="48" customFormat="1" ht="45" customHeight="1" x14ac:dyDescent="0.25">
      <c r="A35" s="45"/>
      <c r="B35" s="27" t="s">
        <v>23</v>
      </c>
      <c r="C35" s="144" t="s">
        <v>52</v>
      </c>
      <c r="D35" s="144"/>
      <c r="E35" s="25" t="s">
        <v>49</v>
      </c>
      <c r="F35" s="25" t="s">
        <v>53</v>
      </c>
      <c r="G35" s="25" t="s">
        <v>50</v>
      </c>
      <c r="H35" s="25" t="s">
        <v>54</v>
      </c>
      <c r="I35" s="26" t="s">
        <v>30</v>
      </c>
    </row>
    <row r="36" spans="1:9" s="48" customFormat="1" ht="18" customHeight="1" x14ac:dyDescent="0.25">
      <c r="A36" s="45"/>
      <c r="B36" s="30" t="s">
        <v>31</v>
      </c>
      <c r="C36" s="151"/>
      <c r="D36" s="151"/>
      <c r="E36" s="23"/>
      <c r="F36" s="23"/>
      <c r="G36" s="35" t="str">
        <f>IF(C36="","",E36*F36*0.45/0.55)</f>
        <v/>
      </c>
      <c r="H36" s="75" t="str">
        <f>IF(C36="","",VLOOKUP(C36,'drop downs'!B:C,2,FALSE))</f>
        <v/>
      </c>
      <c r="I36" s="76" t="str">
        <f>IF(C36="","",IF((E36*H36*F36)&lt;0,"DNQ",E36*H36*F36))</f>
        <v/>
      </c>
    </row>
    <row r="37" spans="1:9" s="48" customFormat="1" ht="18" customHeight="1" x14ac:dyDescent="0.25">
      <c r="A37" s="45"/>
      <c r="B37" s="30" t="s">
        <v>31</v>
      </c>
      <c r="C37" s="151"/>
      <c r="D37" s="151"/>
      <c r="E37" s="23"/>
      <c r="F37" s="23"/>
      <c r="G37" s="35" t="str">
        <f>IF(C37="","",E37*F37*0.45/0.55)</f>
        <v/>
      </c>
      <c r="H37" s="75" t="str">
        <f>IF(C37="","",VLOOKUP(C37,'drop downs'!B:C,2,FALSE))</f>
        <v/>
      </c>
      <c r="I37" s="76" t="str">
        <f t="shared" ref="I37:I40" si="3">IF(C37="","",IF((E37*H37*F37)&lt;0,"DNQ",E37*H37*F37))</f>
        <v/>
      </c>
    </row>
    <row r="38" spans="1:9" s="48" customFormat="1" ht="18" customHeight="1" x14ac:dyDescent="0.25">
      <c r="A38" s="45"/>
      <c r="B38" s="30" t="s">
        <v>31</v>
      </c>
      <c r="C38" s="151"/>
      <c r="D38" s="151"/>
      <c r="E38" s="23"/>
      <c r="F38" s="23"/>
      <c r="G38" s="35" t="str">
        <f>IF(C38="","",E38*F38*0.45/0.55)</f>
        <v/>
      </c>
      <c r="H38" s="75" t="str">
        <f>IF(C38="","",VLOOKUP(C38,'drop downs'!B:C,2,FALSE))</f>
        <v/>
      </c>
      <c r="I38" s="76" t="str">
        <f t="shared" si="3"/>
        <v/>
      </c>
    </row>
    <row r="39" spans="1:9" s="48" customFormat="1" ht="18" customHeight="1" x14ac:dyDescent="0.25">
      <c r="A39" s="45"/>
      <c r="B39" s="30" t="s">
        <v>31</v>
      </c>
      <c r="C39" s="151"/>
      <c r="D39" s="151"/>
      <c r="E39" s="23"/>
      <c r="F39" s="23"/>
      <c r="G39" s="35" t="str">
        <f>IF(C39="","",E39*F39*0.45/0.55)</f>
        <v/>
      </c>
      <c r="H39" s="75" t="str">
        <f>IF(C39="","",VLOOKUP(C39,'drop downs'!B:C,2,FALSE))</f>
        <v/>
      </c>
      <c r="I39" s="76" t="str">
        <f t="shared" si="3"/>
        <v/>
      </c>
    </row>
    <row r="40" spans="1:9" s="48" customFormat="1" ht="18" customHeight="1" thickBot="1" x14ac:dyDescent="0.3">
      <c r="A40" s="45"/>
      <c r="B40" s="31" t="s">
        <v>31</v>
      </c>
      <c r="C40" s="152"/>
      <c r="D40" s="152"/>
      <c r="E40" s="24"/>
      <c r="F40" s="24"/>
      <c r="G40" s="36" t="str">
        <f>IF(C40="","",E40*F40*0.45/0.55)</f>
        <v/>
      </c>
      <c r="H40" s="77" t="str">
        <f>IF(C40="","",VLOOKUP(C40,'drop downs'!B:C,2,FALSE))</f>
        <v/>
      </c>
      <c r="I40" s="78" t="str">
        <f t="shared" si="3"/>
        <v/>
      </c>
    </row>
    <row r="41" spans="1:9" s="48" customFormat="1" ht="18" customHeight="1" thickBot="1" x14ac:dyDescent="0.3">
      <c r="A41" s="45"/>
      <c r="B41" s="1"/>
      <c r="C41" s="15"/>
      <c r="D41" s="15"/>
      <c r="E41" s="15"/>
      <c r="F41" s="15"/>
      <c r="G41" s="15"/>
      <c r="H41" s="15"/>
      <c r="I41" s="79">
        <f>SUM(I36:I40)</f>
        <v>0</v>
      </c>
    </row>
    <row r="42" spans="1:9" s="48" customFormat="1" ht="15.75" thickBot="1" x14ac:dyDescent="0.3">
      <c r="A42" s="45"/>
      <c r="B42" s="1"/>
      <c r="C42" s="14"/>
      <c r="D42" s="14"/>
      <c r="E42" s="14"/>
      <c r="F42" s="14"/>
      <c r="G42" s="14"/>
      <c r="H42" s="14"/>
      <c r="I42" s="49"/>
    </row>
    <row r="43" spans="1:9" s="48" customFormat="1" ht="30" customHeight="1" x14ac:dyDescent="0.25">
      <c r="A43" s="45"/>
      <c r="B43" s="27" t="s">
        <v>23</v>
      </c>
      <c r="C43" s="144" t="s">
        <v>56</v>
      </c>
      <c r="D43" s="144"/>
      <c r="E43" s="144"/>
      <c r="F43" s="147" t="s">
        <v>57</v>
      </c>
      <c r="G43" s="148"/>
      <c r="H43" s="25" t="s">
        <v>51</v>
      </c>
      <c r="I43" s="26" t="s">
        <v>30</v>
      </c>
    </row>
    <row r="44" spans="1:9" s="48" customFormat="1" ht="18" customHeight="1" x14ac:dyDescent="0.25">
      <c r="A44" s="45"/>
      <c r="B44" s="30" t="s">
        <v>31</v>
      </c>
      <c r="C44" s="146" t="s">
        <v>58</v>
      </c>
      <c r="D44" s="146"/>
      <c r="E44" s="146"/>
      <c r="F44" s="142"/>
      <c r="G44" s="143"/>
      <c r="H44" s="32">
        <v>7.0000000000000007E-2</v>
      </c>
      <c r="I44" s="76" t="str">
        <f t="shared" ref="I44" si="4">IF(F44="","",IF((F44*H44)&lt;0,"DNQ",F44*H44))</f>
        <v/>
      </c>
    </row>
    <row r="45" spans="1:9" s="48" customFormat="1" ht="18" customHeight="1" x14ac:dyDescent="0.25">
      <c r="A45" s="45"/>
      <c r="B45" s="30" t="s">
        <v>31</v>
      </c>
      <c r="C45" s="146" t="s">
        <v>59</v>
      </c>
      <c r="D45" s="146"/>
      <c r="E45" s="146"/>
      <c r="F45" s="142"/>
      <c r="G45" s="143"/>
      <c r="H45" s="32">
        <v>0.25</v>
      </c>
      <c r="I45" s="76" t="str">
        <f t="shared" ref="I45" si="5">IF(F45="","",IF((F45*H45)&lt;0,"DNQ",F45*H45))</f>
        <v/>
      </c>
    </row>
    <row r="46" spans="1:9" s="48" customFormat="1" ht="18" customHeight="1" thickBot="1" x14ac:dyDescent="0.3">
      <c r="A46" s="45"/>
      <c r="B46" s="31" t="s">
        <v>31</v>
      </c>
      <c r="C46" s="145" t="s">
        <v>60</v>
      </c>
      <c r="D46" s="145"/>
      <c r="E46" s="145"/>
      <c r="F46" s="149"/>
      <c r="G46" s="150"/>
      <c r="H46" s="33">
        <v>0.35</v>
      </c>
      <c r="I46" s="78" t="str">
        <f>IF(F46="","",IF((F46*H46)&lt;0,"",F46*H46))</f>
        <v/>
      </c>
    </row>
    <row r="47" spans="1:9" s="48" customFormat="1" ht="18" customHeight="1" thickBot="1" x14ac:dyDescent="0.3">
      <c r="A47" s="45"/>
      <c r="B47" s="49"/>
      <c r="C47" s="125"/>
      <c r="D47" s="125"/>
      <c r="E47" s="125"/>
      <c r="F47" s="126"/>
      <c r="G47" s="126"/>
      <c r="H47" s="37"/>
      <c r="I47" s="79">
        <f>SUM(I44:I46)</f>
        <v>0</v>
      </c>
    </row>
    <row r="48" spans="1:9" s="48" customFormat="1" ht="15.75" thickBot="1" x14ac:dyDescent="0.3">
      <c r="A48" s="45"/>
      <c r="B48" s="1"/>
      <c r="C48" s="14"/>
      <c r="D48" s="14"/>
      <c r="E48" s="14"/>
      <c r="F48" s="14"/>
      <c r="G48" s="14"/>
      <c r="H48" s="14"/>
      <c r="I48" s="49"/>
    </row>
    <row r="49" spans="1:9" s="48" customFormat="1" ht="30" customHeight="1" x14ac:dyDescent="0.25">
      <c r="A49" s="45"/>
      <c r="B49" s="27" t="s">
        <v>23</v>
      </c>
      <c r="C49" s="144" t="s">
        <v>61</v>
      </c>
      <c r="D49" s="144"/>
      <c r="E49" s="144"/>
      <c r="F49" s="25" t="s">
        <v>37</v>
      </c>
      <c r="G49" s="25" t="s">
        <v>38</v>
      </c>
      <c r="H49" s="25" t="s">
        <v>39</v>
      </c>
      <c r="I49" s="26" t="s">
        <v>30</v>
      </c>
    </row>
    <row r="50" spans="1:9" s="48" customFormat="1" ht="18" customHeight="1" x14ac:dyDescent="0.25">
      <c r="A50" s="45"/>
      <c r="B50" s="30" t="s">
        <v>31</v>
      </c>
      <c r="C50" s="146" t="s">
        <v>62</v>
      </c>
      <c r="D50" s="146"/>
      <c r="E50" s="146"/>
      <c r="F50" s="23"/>
      <c r="G50" s="28" t="s">
        <v>63</v>
      </c>
      <c r="H50" s="32">
        <v>500</v>
      </c>
      <c r="I50" s="76" t="str">
        <f t="shared" ref="I50:I60" si="6">IF(F50="","",IF((F50*H50)&lt;0,"DNQ",F50*H50))</f>
        <v/>
      </c>
    </row>
    <row r="51" spans="1:9" s="48" customFormat="1" ht="18" customHeight="1" x14ac:dyDescent="0.25">
      <c r="A51" s="45"/>
      <c r="B51" s="30" t="s">
        <v>31</v>
      </c>
      <c r="C51" s="146" t="s">
        <v>64</v>
      </c>
      <c r="D51" s="146"/>
      <c r="E51" s="146"/>
      <c r="F51" s="23"/>
      <c r="G51" s="28" t="s">
        <v>63</v>
      </c>
      <c r="H51" s="32">
        <v>350</v>
      </c>
      <c r="I51" s="76" t="str">
        <f t="shared" si="6"/>
        <v/>
      </c>
    </row>
    <row r="52" spans="1:9" s="48" customFormat="1" ht="18" customHeight="1" x14ac:dyDescent="0.25">
      <c r="A52" s="45"/>
      <c r="B52" s="30" t="s">
        <v>31</v>
      </c>
      <c r="C52" s="146" t="s">
        <v>65</v>
      </c>
      <c r="D52" s="146"/>
      <c r="E52" s="146"/>
      <c r="F52" s="23"/>
      <c r="G52" s="28" t="s">
        <v>66</v>
      </c>
      <c r="H52" s="32">
        <v>0.05</v>
      </c>
      <c r="I52" s="76" t="str">
        <f t="shared" si="6"/>
        <v/>
      </c>
    </row>
    <row r="53" spans="1:9" s="48" customFormat="1" ht="18" customHeight="1" x14ac:dyDescent="0.25">
      <c r="A53" s="45"/>
      <c r="B53" s="30" t="s">
        <v>31</v>
      </c>
      <c r="C53" s="146" t="s">
        <v>67</v>
      </c>
      <c r="D53" s="146"/>
      <c r="E53" s="146"/>
      <c r="F53" s="23"/>
      <c r="G53" s="28" t="s">
        <v>68</v>
      </c>
      <c r="H53" s="32">
        <v>289</v>
      </c>
      <c r="I53" s="76" t="str">
        <f t="shared" si="6"/>
        <v/>
      </c>
    </row>
    <row r="54" spans="1:9" s="48" customFormat="1" ht="18" customHeight="1" x14ac:dyDescent="0.25">
      <c r="A54" s="45"/>
      <c r="B54" s="30" t="s">
        <v>31</v>
      </c>
      <c r="C54" s="146" t="s">
        <v>69</v>
      </c>
      <c r="D54" s="146"/>
      <c r="E54" s="146"/>
      <c r="F54" s="23"/>
      <c r="G54" s="28" t="s">
        <v>41</v>
      </c>
      <c r="H54" s="32">
        <v>45</v>
      </c>
      <c r="I54" s="76" t="str">
        <f t="shared" si="6"/>
        <v/>
      </c>
    </row>
    <row r="55" spans="1:9" s="48" customFormat="1" ht="18" customHeight="1" x14ac:dyDescent="0.25">
      <c r="A55" s="45"/>
      <c r="B55" s="30" t="s">
        <v>31</v>
      </c>
      <c r="C55" s="146" t="s">
        <v>70</v>
      </c>
      <c r="D55" s="146"/>
      <c r="E55" s="146"/>
      <c r="F55" s="23"/>
      <c r="G55" s="28" t="s">
        <v>66</v>
      </c>
      <c r="H55" s="32">
        <v>0.05</v>
      </c>
      <c r="I55" s="76" t="str">
        <f t="shared" si="6"/>
        <v/>
      </c>
    </row>
    <row r="56" spans="1:9" s="48" customFormat="1" ht="18" customHeight="1" x14ac:dyDescent="0.25">
      <c r="A56" s="45"/>
      <c r="B56" s="30" t="s">
        <v>31</v>
      </c>
      <c r="C56" s="146" t="s">
        <v>71</v>
      </c>
      <c r="D56" s="146"/>
      <c r="E56" s="146"/>
      <c r="F56" s="23"/>
      <c r="G56" s="28" t="s">
        <v>72</v>
      </c>
      <c r="H56" s="32">
        <v>20</v>
      </c>
      <c r="I56" s="76" t="str">
        <f t="shared" si="6"/>
        <v/>
      </c>
    </row>
    <row r="57" spans="1:9" s="48" customFormat="1" ht="18" customHeight="1" x14ac:dyDescent="0.25">
      <c r="A57" s="45"/>
      <c r="B57" s="30" t="s">
        <v>31</v>
      </c>
      <c r="C57" s="146" t="s">
        <v>73</v>
      </c>
      <c r="D57" s="146"/>
      <c r="E57" s="146"/>
      <c r="F57" s="23"/>
      <c r="G57" s="28" t="s">
        <v>41</v>
      </c>
      <c r="H57" s="32">
        <v>30</v>
      </c>
      <c r="I57" s="76" t="str">
        <f t="shared" si="6"/>
        <v/>
      </c>
    </row>
    <row r="58" spans="1:9" s="48" customFormat="1" ht="18" customHeight="1" x14ac:dyDescent="0.25">
      <c r="A58" s="45"/>
      <c r="B58" s="30" t="s">
        <v>31</v>
      </c>
      <c r="C58" s="146" t="s">
        <v>74</v>
      </c>
      <c r="D58" s="146"/>
      <c r="E58" s="146"/>
      <c r="F58" s="23"/>
      <c r="G58" s="28" t="s">
        <v>41</v>
      </c>
      <c r="H58" s="32">
        <v>25</v>
      </c>
      <c r="I58" s="76" t="str">
        <f t="shared" si="6"/>
        <v/>
      </c>
    </row>
    <row r="59" spans="1:9" s="48" customFormat="1" ht="18" customHeight="1" x14ac:dyDescent="0.25">
      <c r="A59" s="45"/>
      <c r="B59" s="30" t="s">
        <v>31</v>
      </c>
      <c r="C59" s="146" t="s">
        <v>75</v>
      </c>
      <c r="D59" s="146"/>
      <c r="E59" s="146"/>
      <c r="F59" s="23"/>
      <c r="G59" s="28" t="s">
        <v>41</v>
      </c>
      <c r="H59" s="32">
        <v>55</v>
      </c>
      <c r="I59" s="76" t="str">
        <f t="shared" si="6"/>
        <v/>
      </c>
    </row>
    <row r="60" spans="1:9" s="48" customFormat="1" ht="18" customHeight="1" x14ac:dyDescent="0.25">
      <c r="A60" s="45"/>
      <c r="B60" s="30" t="s">
        <v>31</v>
      </c>
      <c r="C60" s="146" t="s">
        <v>76</v>
      </c>
      <c r="D60" s="146"/>
      <c r="E60" s="146"/>
      <c r="F60" s="23"/>
      <c r="G60" s="28" t="s">
        <v>77</v>
      </c>
      <c r="H60" s="32">
        <v>5</v>
      </c>
      <c r="I60" s="76" t="str">
        <f t="shared" si="6"/>
        <v/>
      </c>
    </row>
    <row r="61" spans="1:9" s="48" customFormat="1" ht="18" customHeight="1" x14ac:dyDescent="0.25">
      <c r="A61" s="45"/>
      <c r="B61" s="30" t="s">
        <v>31</v>
      </c>
      <c r="C61" s="146" t="s">
        <v>78</v>
      </c>
      <c r="D61" s="146"/>
      <c r="E61" s="146"/>
      <c r="F61" s="23"/>
      <c r="G61" s="28" t="s">
        <v>77</v>
      </c>
      <c r="H61" s="32">
        <v>17</v>
      </c>
      <c r="I61" s="76" t="str">
        <f t="shared" ref="I61:I65" si="7">IF(F61="","",IF((F61*H61)&lt;0,"DNQ",F61*H61))</f>
        <v/>
      </c>
    </row>
    <row r="62" spans="1:9" s="48" customFormat="1" ht="18" customHeight="1" x14ac:dyDescent="0.25">
      <c r="A62" s="45"/>
      <c r="B62" s="30" t="s">
        <v>31</v>
      </c>
      <c r="C62" s="146" t="s">
        <v>79</v>
      </c>
      <c r="D62" s="146"/>
      <c r="E62" s="146"/>
      <c r="F62" s="23"/>
      <c r="G62" s="28" t="s">
        <v>77</v>
      </c>
      <c r="H62" s="32">
        <v>43</v>
      </c>
      <c r="I62" s="76" t="str">
        <f t="shared" si="7"/>
        <v/>
      </c>
    </row>
    <row r="63" spans="1:9" s="48" customFormat="1" ht="18" customHeight="1" x14ac:dyDescent="0.25">
      <c r="A63" s="45"/>
      <c r="B63" s="30" t="s">
        <v>31</v>
      </c>
      <c r="C63" s="146" t="s">
        <v>80</v>
      </c>
      <c r="D63" s="146"/>
      <c r="E63" s="146"/>
      <c r="F63" s="23"/>
      <c r="G63" s="28" t="s">
        <v>77</v>
      </c>
      <c r="H63" s="32">
        <v>7</v>
      </c>
      <c r="I63" s="76" t="str">
        <f t="shared" si="7"/>
        <v/>
      </c>
    </row>
    <row r="64" spans="1:9" s="48" customFormat="1" ht="18" customHeight="1" x14ac:dyDescent="0.25">
      <c r="A64" s="45"/>
      <c r="B64" s="30" t="s">
        <v>31</v>
      </c>
      <c r="C64" s="146" t="s">
        <v>81</v>
      </c>
      <c r="D64" s="146"/>
      <c r="E64" s="146"/>
      <c r="F64" s="23"/>
      <c r="G64" s="28" t="s">
        <v>77</v>
      </c>
      <c r="H64" s="32">
        <v>22</v>
      </c>
      <c r="I64" s="76" t="str">
        <f t="shared" si="7"/>
        <v/>
      </c>
    </row>
    <row r="65" spans="1:9" s="48" customFormat="1" ht="18" customHeight="1" thickBot="1" x14ac:dyDescent="0.3">
      <c r="A65" s="45"/>
      <c r="B65" s="31" t="s">
        <v>31</v>
      </c>
      <c r="C65" s="145" t="s">
        <v>82</v>
      </c>
      <c r="D65" s="145"/>
      <c r="E65" s="145"/>
      <c r="F65" s="24"/>
      <c r="G65" s="29" t="s">
        <v>77</v>
      </c>
      <c r="H65" s="33">
        <v>55</v>
      </c>
      <c r="I65" s="78" t="str">
        <f t="shared" si="7"/>
        <v/>
      </c>
    </row>
    <row r="66" spans="1:9" s="48" customFormat="1" ht="18" customHeight="1" thickBot="1" x14ac:dyDescent="0.3">
      <c r="A66" s="45"/>
      <c r="B66" s="1"/>
      <c r="C66" s="14"/>
      <c r="D66" s="14"/>
      <c r="E66" s="14"/>
      <c r="F66" s="11"/>
      <c r="G66" s="11"/>
      <c r="H66" s="11"/>
      <c r="I66" s="79">
        <f>SUM(I50:I65)</f>
        <v>0</v>
      </c>
    </row>
    <row r="67" spans="1:9" s="48" customFormat="1" ht="15.75" thickBot="1" x14ac:dyDescent="0.3">
      <c r="A67" s="45"/>
      <c r="B67" s="1"/>
      <c r="C67" s="14"/>
      <c r="D67" s="14"/>
      <c r="E67" s="14"/>
      <c r="F67" s="14"/>
      <c r="G67" s="14"/>
      <c r="H67" s="14"/>
      <c r="I67" s="49"/>
    </row>
    <row r="68" spans="1:9" s="48" customFormat="1" ht="30" customHeight="1" x14ac:dyDescent="0.25">
      <c r="A68" s="45"/>
      <c r="B68" s="27" t="s">
        <v>23</v>
      </c>
      <c r="C68" s="144" t="s">
        <v>83</v>
      </c>
      <c r="D68" s="144"/>
      <c r="E68" s="144"/>
      <c r="F68" s="25" t="s">
        <v>37</v>
      </c>
      <c r="G68" s="25" t="s">
        <v>38</v>
      </c>
      <c r="H68" s="25" t="s">
        <v>39</v>
      </c>
      <c r="I68" s="26" t="s">
        <v>30</v>
      </c>
    </row>
    <row r="69" spans="1:9" s="48" customFormat="1" ht="18" customHeight="1" x14ac:dyDescent="0.25">
      <c r="A69" s="45"/>
      <c r="B69" s="30" t="s">
        <v>31</v>
      </c>
      <c r="C69" s="146" t="s">
        <v>84</v>
      </c>
      <c r="D69" s="146"/>
      <c r="E69" s="146"/>
      <c r="F69" s="23"/>
      <c r="G69" s="28" t="s">
        <v>85</v>
      </c>
      <c r="H69" s="32">
        <v>42</v>
      </c>
      <c r="I69" s="76" t="str">
        <f>IF(F69="","",IF((F69*H69)&lt;0,"DNQ",F69*H69))</f>
        <v/>
      </c>
    </row>
    <row r="70" spans="1:9" s="48" customFormat="1" ht="18" customHeight="1" x14ac:dyDescent="0.25">
      <c r="A70" s="45"/>
      <c r="B70" s="30" t="s">
        <v>31</v>
      </c>
      <c r="C70" s="153" t="s">
        <v>86</v>
      </c>
      <c r="D70" s="154"/>
      <c r="E70" s="155"/>
      <c r="F70" s="23"/>
      <c r="G70" s="28" t="s">
        <v>87</v>
      </c>
      <c r="H70" s="32">
        <v>10</v>
      </c>
      <c r="I70" s="76" t="str">
        <f t="shared" ref="I70:I74" si="8">IF(F70="","",IF((F70*H70)&lt;0,"DNQ",F70*H70))</f>
        <v/>
      </c>
    </row>
    <row r="71" spans="1:9" s="48" customFormat="1" ht="18" customHeight="1" x14ac:dyDescent="0.25">
      <c r="A71" s="45"/>
      <c r="B71" s="30" t="s">
        <v>31</v>
      </c>
      <c r="C71" s="146" t="s">
        <v>88</v>
      </c>
      <c r="D71" s="146"/>
      <c r="E71" s="146"/>
      <c r="F71" s="23"/>
      <c r="G71" s="28" t="s">
        <v>85</v>
      </c>
      <c r="H71" s="32">
        <v>5</v>
      </c>
      <c r="I71" s="76" t="str">
        <f t="shared" si="8"/>
        <v/>
      </c>
    </row>
    <row r="72" spans="1:9" s="48" customFormat="1" ht="18" customHeight="1" x14ac:dyDescent="0.25">
      <c r="A72" s="45"/>
      <c r="B72" s="30" t="s">
        <v>31</v>
      </c>
      <c r="C72" s="146" t="s">
        <v>89</v>
      </c>
      <c r="D72" s="146"/>
      <c r="E72" s="146"/>
      <c r="F72" s="23"/>
      <c r="G72" s="28" t="s">
        <v>43</v>
      </c>
      <c r="H72" s="32">
        <v>0.11</v>
      </c>
      <c r="I72" s="76" t="str">
        <f t="shared" si="8"/>
        <v/>
      </c>
    </row>
    <row r="73" spans="1:9" s="48" customFormat="1" ht="18" customHeight="1" x14ac:dyDescent="0.25">
      <c r="A73" s="45"/>
      <c r="B73" s="30" t="s">
        <v>31</v>
      </c>
      <c r="C73" s="146" t="s">
        <v>90</v>
      </c>
      <c r="D73" s="146"/>
      <c r="E73" s="146"/>
      <c r="F73" s="23"/>
      <c r="G73" s="28" t="s">
        <v>43</v>
      </c>
      <c r="H73" s="32">
        <v>7.0000000000000007E-2</v>
      </c>
      <c r="I73" s="76" t="str">
        <f t="shared" si="8"/>
        <v/>
      </c>
    </row>
    <row r="74" spans="1:9" s="48" customFormat="1" ht="18" customHeight="1" thickBot="1" x14ac:dyDescent="0.3">
      <c r="A74" s="45"/>
      <c r="B74" s="31" t="s">
        <v>31</v>
      </c>
      <c r="C74" s="145" t="s">
        <v>91</v>
      </c>
      <c r="D74" s="145"/>
      <c r="E74" s="145"/>
      <c r="F74" s="24"/>
      <c r="G74" s="29" t="s">
        <v>43</v>
      </c>
      <c r="H74" s="33">
        <v>0.05</v>
      </c>
      <c r="I74" s="78" t="str">
        <f t="shared" si="8"/>
        <v/>
      </c>
    </row>
    <row r="75" spans="1:9" s="48" customFormat="1" ht="18" customHeight="1" thickBot="1" x14ac:dyDescent="0.3">
      <c r="A75" s="45"/>
      <c r="B75" s="1"/>
      <c r="C75" s="14"/>
      <c r="D75" s="14"/>
      <c r="E75" s="14"/>
      <c r="F75" s="14"/>
      <c r="G75" s="14"/>
      <c r="H75" s="11"/>
      <c r="I75" s="79">
        <f>SUM(I69:I74)</f>
        <v>0</v>
      </c>
    </row>
    <row r="76" spans="1:9" s="48" customFormat="1" ht="15.75" thickBot="1" x14ac:dyDescent="0.3">
      <c r="A76" s="45"/>
      <c r="B76" s="1"/>
      <c r="C76" s="14"/>
      <c r="D76" s="14"/>
      <c r="E76" s="14"/>
      <c r="F76" s="14"/>
      <c r="G76" s="14"/>
      <c r="H76" s="14"/>
      <c r="I76" s="49"/>
    </row>
    <row r="77" spans="1:9" s="48" customFormat="1" ht="30" customHeight="1" x14ac:dyDescent="0.25">
      <c r="A77" s="45"/>
      <c r="B77" s="27" t="s">
        <v>23</v>
      </c>
      <c r="C77" s="6" t="s">
        <v>92</v>
      </c>
      <c r="D77" s="25" t="s">
        <v>93</v>
      </c>
      <c r="E77" s="25" t="s">
        <v>94</v>
      </c>
      <c r="F77" s="25" t="s">
        <v>95</v>
      </c>
      <c r="G77" s="25" t="s">
        <v>96</v>
      </c>
      <c r="H77" s="25" t="s">
        <v>29</v>
      </c>
      <c r="I77" s="26" t="s">
        <v>30</v>
      </c>
    </row>
    <row r="78" spans="1:9" s="48" customFormat="1" ht="18" customHeight="1" x14ac:dyDescent="0.25">
      <c r="A78" s="45"/>
      <c r="B78" s="30" t="s">
        <v>31</v>
      </c>
      <c r="C78" s="7"/>
      <c r="D78" s="23"/>
      <c r="E78" s="23"/>
      <c r="F78" s="23"/>
      <c r="G78" s="23"/>
      <c r="H78" s="75" t="str">
        <f>IF(C78="","",VLOOKUP(C78,'drop downs'!B:C,2,FALSE))</f>
        <v/>
      </c>
      <c r="I78" s="76" t="str">
        <f>IF(C78="","",IF((((D78*E78)-(F78*G78))/1000*H78)&lt;0,"DNQ",((D78*E78)-(F78*G78))/1000*H78))</f>
        <v/>
      </c>
    </row>
    <row r="79" spans="1:9" s="48" customFormat="1" ht="18" customHeight="1" x14ac:dyDescent="0.25">
      <c r="A79" s="45"/>
      <c r="B79" s="30" t="s">
        <v>31</v>
      </c>
      <c r="C79" s="7"/>
      <c r="D79" s="23"/>
      <c r="E79" s="23"/>
      <c r="F79" s="23"/>
      <c r="G79" s="23"/>
      <c r="H79" s="75" t="str">
        <f>IF(C79="","",VLOOKUP(C79,'drop downs'!B:C,2,FALSE))</f>
        <v/>
      </c>
      <c r="I79" s="76" t="str">
        <f>IF(C79="","",IF((((D79*E78)-(F79*G79))/1000*H79)&lt;0,"DNQ",((D79*E78)-(F79*G79))/1000*H79))</f>
        <v/>
      </c>
    </row>
    <row r="80" spans="1:9" s="48" customFormat="1" ht="18" customHeight="1" x14ac:dyDescent="0.25">
      <c r="A80" s="45"/>
      <c r="B80" s="30" t="s">
        <v>31</v>
      </c>
      <c r="C80" s="7"/>
      <c r="D80" s="23"/>
      <c r="E80" s="23"/>
      <c r="F80" s="23"/>
      <c r="G80" s="23"/>
      <c r="H80" s="75" t="str">
        <f>IF(C80="","",VLOOKUP(C80,'drop downs'!B:C,2,FALSE))</f>
        <v/>
      </c>
      <c r="I80" s="76" t="str">
        <f>IF(C80="","",IF((((D80*E79)-(F80*G80))/1000*H80)&lt;0,"DNQ",((D80*E79)-(F80*G80))/1000*H80))</f>
        <v/>
      </c>
    </row>
    <row r="81" spans="1:9" s="48" customFormat="1" ht="18" customHeight="1" x14ac:dyDescent="0.25">
      <c r="A81" s="45"/>
      <c r="B81" s="30" t="s">
        <v>31</v>
      </c>
      <c r="C81" s="7"/>
      <c r="D81" s="23"/>
      <c r="E81" s="23"/>
      <c r="F81" s="23"/>
      <c r="G81" s="23"/>
      <c r="H81" s="75" t="str">
        <f>IF(C81="","",VLOOKUP(C81,'drop downs'!B:C,2,FALSE))</f>
        <v/>
      </c>
      <c r="I81" s="76" t="str">
        <f t="shared" ref="I81:I88" si="9">IF(C81="","",IF((((D81*E81)-(F81*G81))/1000*H81)&lt;0,"DNQ",((D81*E81)-(F81*G81))/1000*H81))</f>
        <v/>
      </c>
    </row>
    <row r="82" spans="1:9" s="48" customFormat="1" ht="18" customHeight="1" x14ac:dyDescent="0.25">
      <c r="A82" s="45"/>
      <c r="B82" s="30" t="s">
        <v>31</v>
      </c>
      <c r="C82" s="7"/>
      <c r="D82" s="23"/>
      <c r="E82" s="23"/>
      <c r="F82" s="23"/>
      <c r="G82" s="23"/>
      <c r="H82" s="75" t="str">
        <f>IF(C82="","",VLOOKUP(C82,'drop downs'!B:C,2,FALSE))</f>
        <v/>
      </c>
      <c r="I82" s="76" t="str">
        <f t="shared" si="9"/>
        <v/>
      </c>
    </row>
    <row r="83" spans="1:9" s="48" customFormat="1" ht="18" customHeight="1" x14ac:dyDescent="0.25">
      <c r="A83" s="45"/>
      <c r="B83" s="30" t="s">
        <v>31</v>
      </c>
      <c r="C83" s="7"/>
      <c r="D83" s="23"/>
      <c r="E83" s="23"/>
      <c r="F83" s="23"/>
      <c r="G83" s="23"/>
      <c r="H83" s="75" t="str">
        <f>IF(C83="","",VLOOKUP(C83,'drop downs'!B:C,2,FALSE))</f>
        <v/>
      </c>
      <c r="I83" s="76" t="str">
        <f t="shared" si="9"/>
        <v/>
      </c>
    </row>
    <row r="84" spans="1:9" s="48" customFormat="1" ht="18" customHeight="1" x14ac:dyDescent="0.25">
      <c r="A84" s="45"/>
      <c r="B84" s="30" t="s">
        <v>31</v>
      </c>
      <c r="C84" s="7"/>
      <c r="D84" s="23"/>
      <c r="E84" s="23"/>
      <c r="F84" s="23"/>
      <c r="G84" s="23"/>
      <c r="H84" s="75" t="str">
        <f>IF(C84="","",VLOOKUP(C84,'drop downs'!B:C,2,FALSE))</f>
        <v/>
      </c>
      <c r="I84" s="76" t="str">
        <f t="shared" si="9"/>
        <v/>
      </c>
    </row>
    <row r="85" spans="1:9" s="48" customFormat="1" ht="18" customHeight="1" x14ac:dyDescent="0.25">
      <c r="A85" s="45"/>
      <c r="B85" s="30" t="s">
        <v>31</v>
      </c>
      <c r="C85" s="7"/>
      <c r="D85" s="23"/>
      <c r="E85" s="23"/>
      <c r="F85" s="23"/>
      <c r="G85" s="23"/>
      <c r="H85" s="75" t="str">
        <f>IF(C85="","",VLOOKUP(C85,'drop downs'!B:C,2,FALSE))</f>
        <v/>
      </c>
      <c r="I85" s="76" t="str">
        <f t="shared" si="9"/>
        <v/>
      </c>
    </row>
    <row r="86" spans="1:9" s="48" customFormat="1" ht="18" customHeight="1" x14ac:dyDescent="0.25">
      <c r="A86" s="45"/>
      <c r="B86" s="30" t="s">
        <v>31</v>
      </c>
      <c r="C86" s="7"/>
      <c r="D86" s="23"/>
      <c r="E86" s="23"/>
      <c r="F86" s="23"/>
      <c r="G86" s="23"/>
      <c r="H86" s="75" t="str">
        <f>IF(C86="","",VLOOKUP(C86,'drop downs'!B:C,2,FALSE))</f>
        <v/>
      </c>
      <c r="I86" s="76" t="str">
        <f t="shared" si="9"/>
        <v/>
      </c>
    </row>
    <row r="87" spans="1:9" s="48" customFormat="1" ht="18" customHeight="1" x14ac:dyDescent="0.25">
      <c r="A87" s="45"/>
      <c r="B87" s="30" t="s">
        <v>31</v>
      </c>
      <c r="C87" s="7"/>
      <c r="D87" s="23"/>
      <c r="E87" s="23"/>
      <c r="F87" s="23"/>
      <c r="G87" s="23"/>
      <c r="H87" s="75" t="str">
        <f>IF(C87="","",VLOOKUP(C87,'drop downs'!B:C,2,FALSE))</f>
        <v/>
      </c>
      <c r="I87" s="76" t="str">
        <f t="shared" si="9"/>
        <v/>
      </c>
    </row>
    <row r="88" spans="1:9" s="48" customFormat="1" ht="18" customHeight="1" thickBot="1" x14ac:dyDescent="0.3">
      <c r="A88" s="45"/>
      <c r="B88" s="31" t="s">
        <v>31</v>
      </c>
      <c r="C88" s="9"/>
      <c r="D88" s="24"/>
      <c r="E88" s="24"/>
      <c r="F88" s="24"/>
      <c r="G88" s="24"/>
      <c r="H88" s="77" t="str">
        <f>IF(C88="","",VLOOKUP(C88,'drop downs'!B:C,2,FALSE))</f>
        <v/>
      </c>
      <c r="I88" s="78" t="str">
        <f t="shared" si="9"/>
        <v/>
      </c>
    </row>
    <row r="89" spans="1:9" s="48" customFormat="1" ht="18" customHeight="1" thickBot="1" x14ac:dyDescent="0.3">
      <c r="A89" s="45"/>
      <c r="B89" s="1"/>
      <c r="C89" s="11"/>
      <c r="D89" s="11"/>
      <c r="E89" s="11"/>
      <c r="F89" s="11"/>
      <c r="G89" s="11"/>
      <c r="H89" s="11"/>
      <c r="I89" s="79">
        <f>SUM(I78:I88)</f>
        <v>0</v>
      </c>
    </row>
    <row r="90" spans="1:9" s="48" customFormat="1" ht="15.75" thickBot="1" x14ac:dyDescent="0.3">
      <c r="A90" s="45"/>
      <c r="B90" s="1"/>
      <c r="C90" s="14"/>
      <c r="D90" s="14"/>
      <c r="E90" s="14"/>
      <c r="F90" s="14"/>
      <c r="G90" s="14"/>
      <c r="H90" s="14"/>
      <c r="I90" s="49"/>
    </row>
    <row r="91" spans="1:9" s="48" customFormat="1" ht="30" customHeight="1" x14ac:dyDescent="0.25">
      <c r="A91" s="45"/>
      <c r="B91" s="27" t="s">
        <v>23</v>
      </c>
      <c r="C91" s="144" t="s">
        <v>97</v>
      </c>
      <c r="D91" s="144"/>
      <c r="E91" s="144"/>
      <c r="F91" s="25" t="s">
        <v>37</v>
      </c>
      <c r="G91" s="25" t="s">
        <v>98</v>
      </c>
      <c r="H91" s="25" t="s">
        <v>39</v>
      </c>
      <c r="I91" s="26" t="s">
        <v>30</v>
      </c>
    </row>
    <row r="92" spans="1:9" s="48" customFormat="1" ht="18" customHeight="1" thickBot="1" x14ac:dyDescent="0.3">
      <c r="A92" s="45"/>
      <c r="B92" s="31" t="s">
        <v>31</v>
      </c>
      <c r="C92" s="145" t="s">
        <v>99</v>
      </c>
      <c r="D92" s="145"/>
      <c r="E92" s="145"/>
      <c r="F92" s="24"/>
      <c r="G92" s="29" t="s">
        <v>63</v>
      </c>
      <c r="H92" s="33">
        <v>800</v>
      </c>
      <c r="I92" s="78" t="str">
        <f>IF(F92="","",IF((F92*H92)&lt;0,"DNQ",F92*H92))</f>
        <v/>
      </c>
    </row>
    <row r="93" spans="1:9" s="48" customFormat="1" ht="15.75" thickBot="1" x14ac:dyDescent="0.3">
      <c r="A93" s="45"/>
      <c r="B93" s="1"/>
      <c r="C93" s="14"/>
      <c r="D93" s="14"/>
      <c r="E93" s="14"/>
      <c r="F93" s="14"/>
      <c r="G93" s="14"/>
      <c r="H93" s="14"/>
      <c r="I93" s="49"/>
    </row>
    <row r="94" spans="1:9" s="48" customFormat="1" ht="30" customHeight="1" x14ac:dyDescent="0.25">
      <c r="A94" s="45"/>
      <c r="B94" s="27" t="s">
        <v>23</v>
      </c>
      <c r="C94" s="6" t="s">
        <v>100</v>
      </c>
      <c r="D94" s="25" t="s">
        <v>101</v>
      </c>
      <c r="E94" s="25" t="s">
        <v>102</v>
      </c>
      <c r="F94" s="25" t="s">
        <v>103</v>
      </c>
      <c r="G94" s="25" t="s">
        <v>104</v>
      </c>
      <c r="H94" s="25" t="s">
        <v>39</v>
      </c>
      <c r="I94" s="26" t="s">
        <v>30</v>
      </c>
    </row>
    <row r="95" spans="1:9" s="48" customFormat="1" ht="18" customHeight="1" x14ac:dyDescent="0.25">
      <c r="A95" s="45"/>
      <c r="B95" s="30" t="s">
        <v>31</v>
      </c>
      <c r="C95" s="7"/>
      <c r="D95" s="83" t="str">
        <f>IF(C95="","",VLOOKUP(C95,'drop downs'!B:D,3,FALSE))</f>
        <v/>
      </c>
      <c r="E95" s="23"/>
      <c r="F95" s="23"/>
      <c r="G95" s="81" t="str">
        <f>IF(F95="","",IF(E95="","",E95/F95))</f>
        <v/>
      </c>
      <c r="H95" s="75" t="str">
        <f>IF(C95="","",VLOOKUP(C95,'drop downs'!B:C,2,FALSE))</f>
        <v/>
      </c>
      <c r="I95" s="76" t="str">
        <f>IF(G95="","",IF(G95&lt;(D95*0.9),(D95-G95)*F95/1000*H95,"DNQ"))</f>
        <v/>
      </c>
    </row>
    <row r="96" spans="1:9" s="48" customFormat="1" ht="18" customHeight="1" x14ac:dyDescent="0.25">
      <c r="A96" s="45"/>
      <c r="B96" s="30" t="s">
        <v>31</v>
      </c>
      <c r="C96" s="7"/>
      <c r="D96" s="83" t="str">
        <f>IF(C96="","",VLOOKUP(C96,'drop downs'!B:D,3,FALSE))</f>
        <v/>
      </c>
      <c r="E96" s="23"/>
      <c r="F96" s="23"/>
      <c r="G96" s="81" t="str">
        <f t="shared" ref="G96:G98" si="10">IF(F96="","",IF(E96="","",E96/F96))</f>
        <v/>
      </c>
      <c r="H96" s="75" t="str">
        <f>IF(C96="","",VLOOKUP(C96,'drop downs'!B:C,2,FALSE))</f>
        <v/>
      </c>
      <c r="I96" s="76" t="str">
        <f t="shared" ref="I96:I98" si="11">IF(G96="","",IF(G96&lt;(D96*0.9),(D96-G96)*F96/1000*H96,"DNQ"))</f>
        <v/>
      </c>
    </row>
    <row r="97" spans="1:9" s="48" customFormat="1" ht="18" customHeight="1" x14ac:dyDescent="0.25">
      <c r="A97" s="45"/>
      <c r="B97" s="30" t="s">
        <v>31</v>
      </c>
      <c r="C97" s="7"/>
      <c r="D97" s="83" t="str">
        <f>IF(C97="","",VLOOKUP(C97,'drop downs'!B:D,3,FALSE))</f>
        <v/>
      </c>
      <c r="E97" s="23"/>
      <c r="F97" s="23"/>
      <c r="G97" s="81" t="str">
        <f t="shared" si="10"/>
        <v/>
      </c>
      <c r="H97" s="75" t="str">
        <f>IF(C97="","",VLOOKUP(C97,'drop downs'!B:C,2,FALSE))</f>
        <v/>
      </c>
      <c r="I97" s="76" t="str">
        <f t="shared" si="11"/>
        <v/>
      </c>
    </row>
    <row r="98" spans="1:9" s="48" customFormat="1" ht="18" customHeight="1" thickBot="1" x14ac:dyDescent="0.3">
      <c r="A98" s="45"/>
      <c r="B98" s="31" t="s">
        <v>31</v>
      </c>
      <c r="C98" s="9"/>
      <c r="D98" s="84" t="str">
        <f>IF(C98="","",VLOOKUP(C98,'drop downs'!B:D,3,FALSE))</f>
        <v/>
      </c>
      <c r="E98" s="24"/>
      <c r="F98" s="24"/>
      <c r="G98" s="82" t="str">
        <f t="shared" si="10"/>
        <v/>
      </c>
      <c r="H98" s="77" t="str">
        <f>IF(C98="","",VLOOKUP(C98,'drop downs'!B:C,2,FALSE))</f>
        <v/>
      </c>
      <c r="I98" s="78" t="str">
        <f t="shared" si="11"/>
        <v/>
      </c>
    </row>
    <row r="99" spans="1:9" s="48" customFormat="1" ht="18" customHeight="1" thickBot="1" x14ac:dyDescent="0.3">
      <c r="A99" s="45"/>
      <c r="B99" s="1"/>
      <c r="C99" s="11"/>
      <c r="D99" s="11"/>
      <c r="E99" s="11"/>
      <c r="F99" s="11"/>
      <c r="G99" s="11"/>
      <c r="H99" s="11"/>
      <c r="I99" s="79">
        <f>SUM(I95:I98)</f>
        <v>0</v>
      </c>
    </row>
    <row r="100" spans="1:9" s="48" customFormat="1" ht="15.75" thickBot="1" x14ac:dyDescent="0.3">
      <c r="A100" s="45"/>
      <c r="B100" s="1"/>
      <c r="C100" s="14"/>
      <c r="D100" s="14"/>
      <c r="E100" s="14"/>
      <c r="F100" s="14"/>
      <c r="G100" s="14"/>
      <c r="H100" s="14"/>
      <c r="I100" s="49"/>
    </row>
    <row r="101" spans="1:9" s="48" customFormat="1" ht="30" customHeight="1" x14ac:dyDescent="0.25">
      <c r="A101" s="45"/>
      <c r="B101" s="27" t="s">
        <v>23</v>
      </c>
      <c r="C101" s="6" t="s">
        <v>106</v>
      </c>
      <c r="D101" s="25" t="s">
        <v>101</v>
      </c>
      <c r="E101" s="25" t="s">
        <v>102</v>
      </c>
      <c r="F101" s="25" t="s">
        <v>103</v>
      </c>
      <c r="G101" s="25" t="s">
        <v>104</v>
      </c>
      <c r="H101" s="25" t="s">
        <v>39</v>
      </c>
      <c r="I101" s="26" t="s">
        <v>30</v>
      </c>
    </row>
    <row r="102" spans="1:9" s="48" customFormat="1" ht="18" customHeight="1" x14ac:dyDescent="0.25">
      <c r="A102" s="45"/>
      <c r="B102" s="30" t="s">
        <v>31</v>
      </c>
      <c r="C102" s="7"/>
      <c r="D102" s="83" t="str">
        <f>IF(C102="","",VLOOKUP(C102,'drop downs'!B:D,3,FALSE))</f>
        <v/>
      </c>
      <c r="E102" s="23"/>
      <c r="F102" s="23"/>
      <c r="G102" s="81" t="str">
        <f>IF(F102="","",IF(E102="","",E102/F102))</f>
        <v/>
      </c>
      <c r="H102" s="75" t="str">
        <f>IF(C102="","",VLOOKUP(C102,'drop downs'!B:C,2,FALSE))</f>
        <v/>
      </c>
      <c r="I102" s="76" t="str">
        <f>IF(G102="","",IF(G102&lt;(D102*0.9),(D102-G102)*F102/1000*H102,"DNQ"))</f>
        <v/>
      </c>
    </row>
    <row r="103" spans="1:9" s="48" customFormat="1" ht="18" customHeight="1" thickBot="1" x14ac:dyDescent="0.3">
      <c r="A103" s="45"/>
      <c r="B103" s="31" t="s">
        <v>31</v>
      </c>
      <c r="C103" s="9"/>
      <c r="D103" s="84" t="str">
        <f>IF(C103="","",VLOOKUP(C103,'drop downs'!B:D,3,FALSE))</f>
        <v/>
      </c>
      <c r="E103" s="24"/>
      <c r="F103" s="24"/>
      <c r="G103" s="82" t="str">
        <f>IF(F103="","",IF(E103="","",E103/F103))</f>
        <v/>
      </c>
      <c r="H103" s="77" t="str">
        <f>IF(C103="","",VLOOKUP(C103,'drop downs'!B:C,2,FALSE))</f>
        <v/>
      </c>
      <c r="I103" s="78" t="str">
        <f>IF(G103="","",IF(G103&lt;(D103*0.9),(D103-G103)*F103/1000*H103,"DNQ"))</f>
        <v/>
      </c>
    </row>
    <row r="104" spans="1:9" s="48" customFormat="1" ht="18" customHeight="1" thickBot="1" x14ac:dyDescent="0.3">
      <c r="A104" s="45"/>
      <c r="B104" s="1"/>
      <c r="C104" s="15"/>
      <c r="D104" s="15"/>
      <c r="E104" s="15"/>
      <c r="F104" s="15"/>
      <c r="G104" s="15"/>
      <c r="H104" s="11"/>
      <c r="I104" s="79">
        <f>SUM(I102:I103)</f>
        <v>0</v>
      </c>
    </row>
    <row r="105" spans="1:9" s="48" customFormat="1" ht="15.75" thickBot="1" x14ac:dyDescent="0.3">
      <c r="A105" s="45"/>
      <c r="B105" s="1"/>
      <c r="C105" s="14"/>
      <c r="D105" s="14"/>
      <c r="E105" s="14"/>
      <c r="F105" s="14"/>
      <c r="G105" s="14"/>
      <c r="H105" s="14"/>
      <c r="I105" s="49"/>
    </row>
    <row r="106" spans="1:9" s="48" customFormat="1" ht="30" customHeight="1" x14ac:dyDescent="0.25">
      <c r="A106" s="45"/>
      <c r="B106" s="27" t="s">
        <v>23</v>
      </c>
      <c r="C106" s="6" t="s">
        <v>108</v>
      </c>
      <c r="D106" s="25" t="s">
        <v>101</v>
      </c>
      <c r="E106" s="25" t="s">
        <v>102</v>
      </c>
      <c r="F106" s="25" t="s">
        <v>103</v>
      </c>
      <c r="G106" s="25" t="s">
        <v>104</v>
      </c>
      <c r="H106" s="25" t="s">
        <v>39</v>
      </c>
      <c r="I106" s="26" t="s">
        <v>30</v>
      </c>
    </row>
    <row r="107" spans="1:9" s="48" customFormat="1" ht="18" customHeight="1" x14ac:dyDescent="0.25">
      <c r="A107" s="45"/>
      <c r="B107" s="30" t="s">
        <v>31</v>
      </c>
      <c r="C107" s="7"/>
      <c r="D107" s="83" t="str">
        <f>IF(C107="","",VLOOKUP(C107,'drop downs'!B:D,3,FALSE))</f>
        <v/>
      </c>
      <c r="E107" s="23"/>
      <c r="F107" s="23"/>
      <c r="G107" s="81" t="str">
        <f>IF(F107="","",IF(E107="","",E107/F107))</f>
        <v/>
      </c>
      <c r="H107" s="75" t="str">
        <f>IF(C107="","",VLOOKUP(C107,'drop downs'!B:C,2,FALSE))</f>
        <v/>
      </c>
      <c r="I107" s="76" t="str">
        <f>IF(G107="","",IF(G107&lt;(D107*0.9),(D107-G107)*F107/1000*H107,"DNQ"))</f>
        <v/>
      </c>
    </row>
    <row r="108" spans="1:9" s="48" customFormat="1" ht="18" customHeight="1" x14ac:dyDescent="0.25">
      <c r="A108" s="45"/>
      <c r="B108" s="30" t="s">
        <v>31</v>
      </c>
      <c r="C108" s="7"/>
      <c r="D108" s="83" t="str">
        <f>IF(C108="","",VLOOKUP(C108,'drop downs'!B:D,3,FALSE))</f>
        <v/>
      </c>
      <c r="E108" s="23"/>
      <c r="F108" s="23"/>
      <c r="G108" s="81" t="str">
        <f>IF(F108="","",IF(E108="","",E108/F108))</f>
        <v/>
      </c>
      <c r="H108" s="75" t="str">
        <f>IF(C108="","",VLOOKUP(C108,'drop downs'!B:C,2,FALSE))</f>
        <v/>
      </c>
      <c r="I108" s="76" t="str">
        <f>IF(G108="","",IF(G108&lt;(D108*0.9),(D108-G108)*F108/1000*H108,"DNQ"))</f>
        <v/>
      </c>
    </row>
    <row r="109" spans="1:9" s="48" customFormat="1" ht="18" customHeight="1" x14ac:dyDescent="0.25">
      <c r="A109" s="45"/>
      <c r="B109" s="30" t="s">
        <v>31</v>
      </c>
      <c r="C109" s="7"/>
      <c r="D109" s="83" t="str">
        <f>IF(C109="","",VLOOKUP(C109,'drop downs'!B:D,3,FALSE))</f>
        <v/>
      </c>
      <c r="E109" s="23"/>
      <c r="F109" s="23"/>
      <c r="G109" s="81" t="str">
        <f t="shared" ref="G109:G111" si="12">IF(F109="","",IF(E109="","",E109/F109))</f>
        <v/>
      </c>
      <c r="H109" s="75" t="str">
        <f>IF(C109="","",VLOOKUP(C109,'drop downs'!B:C,2,FALSE))</f>
        <v/>
      </c>
      <c r="I109" s="76" t="str">
        <f t="shared" ref="I109:I111" si="13">IF(G109="","",IF(G109&lt;(D109*0.9),(D109-G109)*F109/1000*H109,"DNQ"))</f>
        <v/>
      </c>
    </row>
    <row r="110" spans="1:9" s="48" customFormat="1" ht="18" customHeight="1" x14ac:dyDescent="0.25">
      <c r="A110" s="45"/>
      <c r="B110" s="30" t="s">
        <v>31</v>
      </c>
      <c r="C110" s="7"/>
      <c r="D110" s="83" t="str">
        <f>IF(C110="","",VLOOKUP(C110,'drop downs'!B:D,3,FALSE))</f>
        <v/>
      </c>
      <c r="E110" s="23"/>
      <c r="F110" s="23"/>
      <c r="G110" s="81" t="str">
        <f t="shared" si="12"/>
        <v/>
      </c>
      <c r="H110" s="75" t="str">
        <f>IF(C110="","",VLOOKUP(C110,'drop downs'!B:C,2,FALSE))</f>
        <v/>
      </c>
      <c r="I110" s="76" t="str">
        <f t="shared" si="13"/>
        <v/>
      </c>
    </row>
    <row r="111" spans="1:9" s="48" customFormat="1" ht="18" customHeight="1" thickBot="1" x14ac:dyDescent="0.3">
      <c r="A111" s="45"/>
      <c r="B111" s="31" t="s">
        <v>31</v>
      </c>
      <c r="C111" s="9"/>
      <c r="D111" s="84" t="str">
        <f>IF(C111="","",VLOOKUP(C111,'drop downs'!B:D,3,FALSE))</f>
        <v/>
      </c>
      <c r="E111" s="24"/>
      <c r="F111" s="24"/>
      <c r="G111" s="82" t="str">
        <f t="shared" si="12"/>
        <v/>
      </c>
      <c r="H111" s="77" t="str">
        <f>IF(C111="","",VLOOKUP(C111,'drop downs'!B:C,2,FALSE))</f>
        <v/>
      </c>
      <c r="I111" s="78" t="str">
        <f t="shared" si="13"/>
        <v/>
      </c>
    </row>
    <row r="112" spans="1:9" s="48" customFormat="1" ht="18" customHeight="1" thickBot="1" x14ac:dyDescent="0.3">
      <c r="A112" s="140" t="s">
        <v>808</v>
      </c>
      <c r="B112" s="1"/>
      <c r="C112" s="14"/>
      <c r="D112" s="14"/>
      <c r="E112" s="14"/>
      <c r="F112" s="14"/>
      <c r="G112" s="14"/>
      <c r="H112" s="14"/>
      <c r="I112" s="79">
        <f>SUM(I107:I111)</f>
        <v>0</v>
      </c>
    </row>
    <row r="113" spans="1:10" ht="20.25" customHeight="1" x14ac:dyDescent="0.25">
      <c r="A113" s="141"/>
      <c r="B113" s="123" t="str">
        <f>'Version History &amp; Update Guide'!I2</f>
        <v>6.4.2025</v>
      </c>
      <c r="C113" s="50"/>
      <c r="D113" s="50"/>
      <c r="E113" s="50"/>
      <c r="F113" s="50"/>
      <c r="G113" s="50"/>
      <c r="H113" s="50"/>
      <c r="I113" s="51"/>
      <c r="J113" s="52"/>
    </row>
  </sheetData>
  <sheetProtection algorithmName="SHA-512" hashValue="QXzHS0SUDDcbKpB3tNP5HRcQqGepeP1zJ+lJEh/n2hJcL85WfTxznI0KHeE33Ou56Nj2vyH3kCkPCTs20vJMiA==" saltValue="epxgunssSSIbcoTf4HGg1A==" spinCount="100000" sheet="1" selectLockedCells="1"/>
  <protectedRanges>
    <protectedRange sqref="C5:G15 F19:F24 C28:F32 C36:F40 F50:F65 F69:F74 C78:G88 F92 C95:C98 E95:F98 C102:C103 E102:F103 C107:C111 E107:F111 F44:F47" name="Lighting"/>
  </protectedRanges>
  <mergeCells count="48">
    <mergeCell ref="C63:E63"/>
    <mergeCell ref="C64:E64"/>
    <mergeCell ref="C65:E65"/>
    <mergeCell ref="C51:E51"/>
    <mergeCell ref="C52:E52"/>
    <mergeCell ref="C57:E57"/>
    <mergeCell ref="C58:E58"/>
    <mergeCell ref="C59:E59"/>
    <mergeCell ref="C54:E54"/>
    <mergeCell ref="C60:E60"/>
    <mergeCell ref="C61:E61"/>
    <mergeCell ref="C62:E62"/>
    <mergeCell ref="C91:E91"/>
    <mergeCell ref="C92:E92"/>
    <mergeCell ref="C68:E68"/>
    <mergeCell ref="C74:E74"/>
    <mergeCell ref="C73:E73"/>
    <mergeCell ref="C69:E69"/>
    <mergeCell ref="C71:E71"/>
    <mergeCell ref="C72:E72"/>
    <mergeCell ref="C70:E70"/>
    <mergeCell ref="C53:E53"/>
    <mergeCell ref="C55:E55"/>
    <mergeCell ref="C49:E49"/>
    <mergeCell ref="C50:E50"/>
    <mergeCell ref="C44:E44"/>
    <mergeCell ref="C45:E45"/>
    <mergeCell ref="C37:D37"/>
    <mergeCell ref="C38:D38"/>
    <mergeCell ref="C39:D39"/>
    <mergeCell ref="C40:D40"/>
    <mergeCell ref="C43:E43"/>
    <mergeCell ref="A112:A113"/>
    <mergeCell ref="F44:G44"/>
    <mergeCell ref="F45:G45"/>
    <mergeCell ref="C18:E18"/>
    <mergeCell ref="C24:E24"/>
    <mergeCell ref="C19:E19"/>
    <mergeCell ref="C21:E21"/>
    <mergeCell ref="C22:E22"/>
    <mergeCell ref="C23:E23"/>
    <mergeCell ref="C20:E20"/>
    <mergeCell ref="F43:G43"/>
    <mergeCell ref="F46:G46"/>
    <mergeCell ref="C56:E56"/>
    <mergeCell ref="C46:E46"/>
    <mergeCell ref="C35:D35"/>
    <mergeCell ref="C36:D36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7752ECE-F2BA-4D30-88D7-32C59E7EA57D}">
          <x14:formula1>
            <xm:f>'drop downs'!$B$6:$B$11</xm:f>
          </x14:formula1>
          <xm:sqref>C5:C15</xm:sqref>
        </x14:dataValidation>
        <x14:dataValidation type="list" allowBlank="1" showInputMessage="1" showErrorMessage="1" xr:uid="{136CCBEC-F2EC-4698-BB25-F95E8887052F}">
          <x14:formula1>
            <xm:f>'drop downs'!$B$15:$B$17</xm:f>
          </x14:formula1>
          <xm:sqref>C36:D40</xm:sqref>
        </x14:dataValidation>
        <x14:dataValidation type="list" allowBlank="1" showInputMessage="1" showErrorMessage="1" xr:uid="{A8E2E624-85F3-4F1B-AE13-DA5EDFF167FA}">
          <x14:formula1>
            <xm:f>'drop downs'!$B$18:$B$26</xm:f>
          </x14:formula1>
          <xm:sqref>C78:C88</xm:sqref>
        </x14:dataValidation>
        <x14:dataValidation type="list" allowBlank="1" showInputMessage="1" showErrorMessage="1" xr:uid="{55F5C594-9D22-4264-BCFE-17C582ECDEBA}">
          <x14:formula1>
            <xm:f>'drop downs'!$B$45:$B$81</xm:f>
          </x14:formula1>
          <xm:sqref>C95:C98</xm:sqref>
        </x14:dataValidation>
        <x14:dataValidation type="list" allowBlank="1" showInputMessage="1" showErrorMessage="1" xr:uid="{E493A6ED-2BE5-4460-AF2F-0A2C041ECE6B}">
          <x14:formula1>
            <xm:f>'drop downs'!$B$27:$B$29</xm:f>
          </x14:formula1>
          <xm:sqref>C102:C103</xm:sqref>
        </x14:dataValidation>
        <x14:dataValidation type="list" allowBlank="1" showInputMessage="1" showErrorMessage="1" xr:uid="{5313D6FF-1CCD-4636-9E6D-3EB9DAB5C3B4}">
          <x14:formula1>
            <xm:f>'drop downs'!$B$30:$B$44</xm:f>
          </x14:formula1>
          <xm:sqref>C107:C111</xm:sqref>
        </x14:dataValidation>
        <x14:dataValidation type="list" allowBlank="1" showInputMessage="1" showErrorMessage="1" xr:uid="{41BEA6BE-377C-4913-816B-87BE217DE101}">
          <x14:formula1>
            <xm:f>'drop downs'!$B$12:$B$14</xm:f>
          </x14:formula1>
          <xm:sqref>C28:C32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sheetPr>
    <pageSetUpPr fitToPage="1"/>
  </sheetPr>
  <dimension ref="A1:XFC147"/>
  <sheetViews>
    <sheetView zoomScaleNormal="100" workbookViewId="0">
      <pane ySplit="3" topLeftCell="A5" activePane="bottomLeft" state="frozen"/>
      <selection pane="bottomLeft" activeCell="D5" sqref="D5"/>
    </sheetView>
  </sheetViews>
  <sheetFormatPr defaultColWidth="0" defaultRowHeight="15" zeroHeight="1" x14ac:dyDescent="0.25"/>
  <cols>
    <col min="1" max="2" width="8.85546875" style="1" customWidth="1"/>
    <col min="3" max="3" width="114.140625" style="1" customWidth="1"/>
    <col min="4" max="4" width="14.85546875" style="1" customWidth="1"/>
    <col min="5" max="5" width="31.140625" style="1" customWidth="1"/>
    <col min="6" max="6" width="21.85546875" style="1" customWidth="1"/>
    <col min="7" max="7" width="18.28515625" style="34" bestFit="1" customWidth="1"/>
    <col min="8" max="8" width="8.85546875" style="1" customWidth="1"/>
    <col min="9" max="9" width="13.85546875" style="1" hidden="1"/>
    <col min="10" max="16383" width="8.85546875" style="1" hidden="1"/>
    <col min="16384" max="16384" width="21.85546875" style="1" hidden="1" customWidth="1"/>
  </cols>
  <sheetData>
    <row r="1" spans="1:9" ht="15.75" thickBot="1" x14ac:dyDescent="0.3">
      <c r="A1" s="41"/>
      <c r="B1" s="42"/>
      <c r="C1" s="42"/>
      <c r="D1" s="42"/>
      <c r="E1" s="42"/>
      <c r="F1" s="42"/>
      <c r="G1" s="43"/>
      <c r="H1" s="44"/>
    </row>
    <row r="2" spans="1:9" ht="30" thickBot="1" x14ac:dyDescent="0.4">
      <c r="A2" s="45"/>
      <c r="B2" s="46" t="s">
        <v>110</v>
      </c>
      <c r="G2" s="80">
        <f>G28+G51+G72+G106+G111+G133+G145</f>
        <v>0</v>
      </c>
      <c r="H2" s="48"/>
    </row>
    <row r="3" spans="1:9" ht="15.75" thickBot="1" x14ac:dyDescent="0.3">
      <c r="A3" s="45"/>
      <c r="H3" s="48"/>
    </row>
    <row r="4" spans="1:9" ht="30" customHeight="1" x14ac:dyDescent="0.25">
      <c r="A4" s="45"/>
      <c r="B4" s="27" t="s">
        <v>23</v>
      </c>
      <c r="C4" s="6" t="s">
        <v>111</v>
      </c>
      <c r="D4" s="25" t="s">
        <v>112</v>
      </c>
      <c r="E4" s="25" t="s">
        <v>37</v>
      </c>
      <c r="F4" s="25" t="s">
        <v>39</v>
      </c>
      <c r="G4" s="26" t="s">
        <v>30</v>
      </c>
      <c r="H4" s="48"/>
      <c r="I4" s="4"/>
    </row>
    <row r="5" spans="1:9" ht="18" customHeight="1" x14ac:dyDescent="0.25">
      <c r="A5" s="45"/>
      <c r="B5" s="30" t="s">
        <v>31</v>
      </c>
      <c r="C5" s="12" t="s">
        <v>113</v>
      </c>
      <c r="D5" s="23"/>
      <c r="E5" s="23"/>
      <c r="F5" s="32">
        <v>14</v>
      </c>
      <c r="G5" s="76" t="str">
        <f>IF(E5="","",IF((D5*E5*F5)&lt;0,"DNQ",D5*E5*F5))</f>
        <v/>
      </c>
      <c r="H5" s="48"/>
      <c r="I5" s="4"/>
    </row>
    <row r="6" spans="1:9" ht="18" customHeight="1" x14ac:dyDescent="0.25">
      <c r="A6" s="45"/>
      <c r="B6" s="30" t="s">
        <v>31</v>
      </c>
      <c r="C6" s="12" t="s">
        <v>114</v>
      </c>
      <c r="D6" s="23"/>
      <c r="E6" s="23"/>
      <c r="F6" s="32">
        <v>5</v>
      </c>
      <c r="G6" s="76" t="str">
        <f t="shared" ref="G6:G27" si="0">IF(E6="","",IF((D6*E6*F6)&lt;0,"DNQ",D6*E6*F6))</f>
        <v/>
      </c>
      <c r="H6" s="48"/>
    </row>
    <row r="7" spans="1:9" ht="18" customHeight="1" x14ac:dyDescent="0.25">
      <c r="A7" s="45"/>
      <c r="B7" s="30" t="s">
        <v>31</v>
      </c>
      <c r="C7" s="12" t="s">
        <v>115</v>
      </c>
      <c r="D7" s="23"/>
      <c r="E7" s="23"/>
      <c r="F7" s="32">
        <v>2.7</v>
      </c>
      <c r="G7" s="76" t="str">
        <f t="shared" si="0"/>
        <v/>
      </c>
      <c r="H7" s="48"/>
    </row>
    <row r="8" spans="1:9" ht="18" customHeight="1" x14ac:dyDescent="0.25">
      <c r="A8" s="45"/>
      <c r="B8" s="30" t="s">
        <v>31</v>
      </c>
      <c r="C8" s="12" t="s">
        <v>116</v>
      </c>
      <c r="D8" s="23"/>
      <c r="E8" s="23"/>
      <c r="F8" s="32">
        <v>3.5</v>
      </c>
      <c r="G8" s="76" t="str">
        <f t="shared" si="0"/>
        <v/>
      </c>
      <c r="H8" s="48"/>
    </row>
    <row r="9" spans="1:9" ht="18" customHeight="1" x14ac:dyDescent="0.25">
      <c r="A9" s="45"/>
      <c r="B9" s="30" t="s">
        <v>31</v>
      </c>
      <c r="C9" s="12" t="s">
        <v>117</v>
      </c>
      <c r="D9" s="23"/>
      <c r="E9" s="23"/>
      <c r="F9" s="32">
        <v>2.5</v>
      </c>
      <c r="G9" s="76" t="str">
        <f t="shared" si="0"/>
        <v/>
      </c>
      <c r="H9" s="48"/>
    </row>
    <row r="10" spans="1:9" ht="18" customHeight="1" x14ac:dyDescent="0.25">
      <c r="A10" s="45"/>
      <c r="B10" s="30" t="s">
        <v>31</v>
      </c>
      <c r="C10" s="12" t="s">
        <v>118</v>
      </c>
      <c r="D10" s="23"/>
      <c r="E10" s="23"/>
      <c r="F10" s="32">
        <v>1</v>
      </c>
      <c r="G10" s="76" t="str">
        <f t="shared" si="0"/>
        <v/>
      </c>
      <c r="H10" s="48"/>
    </row>
    <row r="11" spans="1:9" ht="18" customHeight="1" x14ac:dyDescent="0.25">
      <c r="A11" s="45"/>
      <c r="B11" s="30" t="s">
        <v>31</v>
      </c>
      <c r="C11" s="12" t="s">
        <v>119</v>
      </c>
      <c r="D11" s="23"/>
      <c r="E11" s="23"/>
      <c r="F11" s="32">
        <v>17.600000000000001</v>
      </c>
      <c r="G11" s="76" t="str">
        <f t="shared" si="0"/>
        <v/>
      </c>
      <c r="H11" s="48"/>
    </row>
    <row r="12" spans="1:9" ht="18" customHeight="1" x14ac:dyDescent="0.25">
      <c r="A12" s="45"/>
      <c r="B12" s="30" t="s">
        <v>31</v>
      </c>
      <c r="C12" s="12" t="s">
        <v>120</v>
      </c>
      <c r="D12" s="23"/>
      <c r="E12" s="23"/>
      <c r="F12" s="32">
        <v>5</v>
      </c>
      <c r="G12" s="76" t="str">
        <f t="shared" si="0"/>
        <v/>
      </c>
      <c r="H12" s="48"/>
    </row>
    <row r="13" spans="1:9" ht="18" customHeight="1" x14ac:dyDescent="0.25">
      <c r="A13" s="45"/>
      <c r="B13" s="30" t="s">
        <v>31</v>
      </c>
      <c r="C13" s="12" t="s">
        <v>121</v>
      </c>
      <c r="D13" s="23"/>
      <c r="E13" s="23"/>
      <c r="F13" s="32">
        <v>0.9</v>
      </c>
      <c r="G13" s="76" t="str">
        <f t="shared" si="0"/>
        <v/>
      </c>
      <c r="H13" s="48"/>
    </row>
    <row r="14" spans="1:9" ht="18" customHeight="1" x14ac:dyDescent="0.25">
      <c r="A14" s="45"/>
      <c r="B14" s="30" t="s">
        <v>31</v>
      </c>
      <c r="C14" s="12" t="s">
        <v>122</v>
      </c>
      <c r="D14" s="23"/>
      <c r="E14" s="23"/>
      <c r="F14" s="32">
        <v>2.4</v>
      </c>
      <c r="G14" s="76" t="str">
        <f t="shared" si="0"/>
        <v/>
      </c>
      <c r="H14" s="48"/>
    </row>
    <row r="15" spans="1:9" ht="18" customHeight="1" x14ac:dyDescent="0.25">
      <c r="A15" s="45"/>
      <c r="B15" s="30" t="s">
        <v>31</v>
      </c>
      <c r="C15" s="12" t="s">
        <v>123</v>
      </c>
      <c r="D15" s="23"/>
      <c r="E15" s="23"/>
      <c r="F15" s="32">
        <v>2.4</v>
      </c>
      <c r="G15" s="76" t="str">
        <f t="shared" si="0"/>
        <v/>
      </c>
      <c r="H15" s="48"/>
    </row>
    <row r="16" spans="1:9" ht="18" customHeight="1" x14ac:dyDescent="0.25">
      <c r="A16" s="45"/>
      <c r="B16" s="30" t="s">
        <v>31</v>
      </c>
      <c r="C16" s="12" t="s">
        <v>124</v>
      </c>
      <c r="D16" s="23"/>
      <c r="E16" s="23"/>
      <c r="F16" s="32">
        <v>2.1</v>
      </c>
      <c r="G16" s="76" t="str">
        <f t="shared" si="0"/>
        <v/>
      </c>
      <c r="H16" s="48"/>
    </row>
    <row r="17" spans="1:8" ht="18" customHeight="1" x14ac:dyDescent="0.25">
      <c r="A17" s="45"/>
      <c r="B17" s="30" t="s">
        <v>31</v>
      </c>
      <c r="C17" s="12" t="s">
        <v>125</v>
      </c>
      <c r="D17" s="23"/>
      <c r="E17" s="23"/>
      <c r="F17" s="32">
        <v>2.1</v>
      </c>
      <c r="G17" s="76" t="str">
        <f t="shared" si="0"/>
        <v/>
      </c>
      <c r="H17" s="48"/>
    </row>
    <row r="18" spans="1:8" ht="18" customHeight="1" x14ac:dyDescent="0.25">
      <c r="A18" s="45"/>
      <c r="B18" s="30" t="s">
        <v>31</v>
      </c>
      <c r="C18" s="12" t="s">
        <v>126</v>
      </c>
      <c r="D18" s="23"/>
      <c r="E18" s="23"/>
      <c r="F18" s="32">
        <v>5</v>
      </c>
      <c r="G18" s="76" t="str">
        <f t="shared" si="0"/>
        <v/>
      </c>
      <c r="H18" s="48"/>
    </row>
    <row r="19" spans="1:8" ht="18" customHeight="1" x14ac:dyDescent="0.25">
      <c r="A19" s="45"/>
      <c r="B19" s="30" t="s">
        <v>31</v>
      </c>
      <c r="C19" s="12" t="s">
        <v>127</v>
      </c>
      <c r="D19" s="23"/>
      <c r="E19" s="23"/>
      <c r="F19" s="32">
        <v>5</v>
      </c>
      <c r="G19" s="76" t="str">
        <f t="shared" si="0"/>
        <v/>
      </c>
      <c r="H19" s="48"/>
    </row>
    <row r="20" spans="1:8" ht="18" customHeight="1" x14ac:dyDescent="0.25">
      <c r="A20" s="45"/>
      <c r="B20" s="30" t="s">
        <v>31</v>
      </c>
      <c r="C20" s="12" t="s">
        <v>128</v>
      </c>
      <c r="D20" s="23"/>
      <c r="E20" s="23"/>
      <c r="F20" s="32">
        <v>5.8</v>
      </c>
      <c r="G20" s="76" t="str">
        <f t="shared" si="0"/>
        <v/>
      </c>
      <c r="H20" s="48"/>
    </row>
    <row r="21" spans="1:8" ht="18" customHeight="1" x14ac:dyDescent="0.25">
      <c r="A21" s="45"/>
      <c r="B21" s="30" t="s">
        <v>31</v>
      </c>
      <c r="C21" s="12" t="s">
        <v>129</v>
      </c>
      <c r="D21" s="23"/>
      <c r="E21" s="23"/>
      <c r="F21" s="32">
        <v>24</v>
      </c>
      <c r="G21" s="76" t="str">
        <f t="shared" si="0"/>
        <v/>
      </c>
      <c r="H21" s="48"/>
    </row>
    <row r="22" spans="1:8" ht="18" customHeight="1" x14ac:dyDescent="0.25">
      <c r="A22" s="45"/>
      <c r="B22" s="30" t="s">
        <v>31</v>
      </c>
      <c r="C22" s="12" t="s">
        <v>130</v>
      </c>
      <c r="D22" s="23"/>
      <c r="E22" s="23"/>
      <c r="F22" s="32">
        <v>13</v>
      </c>
      <c r="G22" s="76" t="str">
        <f t="shared" si="0"/>
        <v/>
      </c>
      <c r="H22" s="48"/>
    </row>
    <row r="23" spans="1:8" ht="18" customHeight="1" x14ac:dyDescent="0.25">
      <c r="A23" s="45"/>
      <c r="B23" s="30" t="s">
        <v>31</v>
      </c>
      <c r="C23" s="12" t="s">
        <v>131</v>
      </c>
      <c r="D23" s="23"/>
      <c r="E23" s="23"/>
      <c r="F23" s="32">
        <v>17</v>
      </c>
      <c r="G23" s="76" t="str">
        <f t="shared" si="0"/>
        <v/>
      </c>
      <c r="H23" s="48"/>
    </row>
    <row r="24" spans="1:8" ht="18" customHeight="1" x14ac:dyDescent="0.25">
      <c r="A24" s="45"/>
      <c r="B24" s="30" t="s">
        <v>31</v>
      </c>
      <c r="C24" s="12" t="s">
        <v>132</v>
      </c>
      <c r="D24" s="23"/>
      <c r="E24" s="23"/>
      <c r="F24" s="32">
        <v>10.5</v>
      </c>
      <c r="G24" s="76" t="str">
        <f t="shared" si="0"/>
        <v/>
      </c>
      <c r="H24" s="48"/>
    </row>
    <row r="25" spans="1:8" ht="18" customHeight="1" x14ac:dyDescent="0.25">
      <c r="A25" s="45"/>
      <c r="B25" s="30" t="s">
        <v>31</v>
      </c>
      <c r="C25" s="12" t="s">
        <v>133</v>
      </c>
      <c r="D25" s="23"/>
      <c r="E25" s="23"/>
      <c r="F25" s="32">
        <v>16.5</v>
      </c>
      <c r="G25" s="76" t="str">
        <f t="shared" si="0"/>
        <v/>
      </c>
      <c r="H25" s="48"/>
    </row>
    <row r="26" spans="1:8" ht="18" customHeight="1" x14ac:dyDescent="0.25">
      <c r="A26" s="45"/>
      <c r="B26" s="30" t="s">
        <v>31</v>
      </c>
      <c r="C26" s="12" t="s">
        <v>134</v>
      </c>
      <c r="D26" s="23"/>
      <c r="E26" s="23"/>
      <c r="F26" s="32">
        <v>0.15</v>
      </c>
      <c r="G26" s="76" t="str">
        <f t="shared" si="0"/>
        <v/>
      </c>
      <c r="H26" s="48"/>
    </row>
    <row r="27" spans="1:8" ht="18" customHeight="1" thickBot="1" x14ac:dyDescent="0.3">
      <c r="A27" s="45"/>
      <c r="B27" s="31" t="s">
        <v>31</v>
      </c>
      <c r="C27" s="13" t="s">
        <v>135</v>
      </c>
      <c r="D27" s="24"/>
      <c r="E27" s="24"/>
      <c r="F27" s="33">
        <v>2.15</v>
      </c>
      <c r="G27" s="78" t="str">
        <f t="shared" si="0"/>
        <v/>
      </c>
      <c r="H27" s="48"/>
    </row>
    <row r="28" spans="1:8" ht="18" customHeight="1" thickBot="1" x14ac:dyDescent="0.3">
      <c r="A28" s="45"/>
      <c r="C28" s="14"/>
      <c r="D28" s="11"/>
      <c r="E28" s="11"/>
      <c r="F28" s="11"/>
      <c r="G28" s="79">
        <f>SUM(G5:G27)</f>
        <v>0</v>
      </c>
      <c r="H28" s="48"/>
    </row>
    <row r="29" spans="1:8" ht="15.75" thickBot="1" x14ac:dyDescent="0.3">
      <c r="A29" s="45"/>
      <c r="C29" s="14"/>
      <c r="D29" s="14"/>
      <c r="E29" s="14"/>
      <c r="F29" s="14"/>
      <c r="G29" s="49"/>
      <c r="H29" s="48"/>
    </row>
    <row r="30" spans="1:8" ht="30" customHeight="1" x14ac:dyDescent="0.25">
      <c r="A30" s="45"/>
      <c r="B30" s="27" t="s">
        <v>23</v>
      </c>
      <c r="C30" s="6" t="s">
        <v>136</v>
      </c>
      <c r="D30" s="25" t="s">
        <v>37</v>
      </c>
      <c r="E30" s="25" t="s">
        <v>38</v>
      </c>
      <c r="F30" s="25" t="s">
        <v>39</v>
      </c>
      <c r="G30" s="26" t="s">
        <v>30</v>
      </c>
      <c r="H30" s="48"/>
    </row>
    <row r="31" spans="1:8" ht="18" customHeight="1" x14ac:dyDescent="0.25">
      <c r="A31" s="45"/>
      <c r="B31" s="107" t="s">
        <v>137</v>
      </c>
      <c r="C31" s="12" t="s">
        <v>138</v>
      </c>
      <c r="D31" s="23"/>
      <c r="E31" s="28" t="s">
        <v>139</v>
      </c>
      <c r="F31" s="32">
        <v>0.2</v>
      </c>
      <c r="G31" s="76" t="str">
        <f>IF(D31="","",D31*F31)</f>
        <v/>
      </c>
      <c r="H31" s="48"/>
    </row>
    <row r="32" spans="1:8" ht="18" customHeight="1" x14ac:dyDescent="0.25">
      <c r="A32" s="45"/>
      <c r="B32" s="107" t="s">
        <v>137</v>
      </c>
      <c r="C32" s="12" t="s">
        <v>140</v>
      </c>
      <c r="D32" s="23"/>
      <c r="E32" s="28" t="s">
        <v>139</v>
      </c>
      <c r="F32" s="32">
        <v>0.25</v>
      </c>
      <c r="G32" s="76" t="str">
        <f t="shared" ref="G32:G50" si="1">IF(D32="","",D32*F32)</f>
        <v/>
      </c>
      <c r="H32" s="48"/>
    </row>
    <row r="33" spans="1:8" ht="18" customHeight="1" x14ac:dyDescent="0.25">
      <c r="A33" s="45"/>
      <c r="B33" s="107" t="s">
        <v>137</v>
      </c>
      <c r="C33" s="12" t="s">
        <v>141</v>
      </c>
      <c r="D33" s="23"/>
      <c r="E33" s="28" t="s">
        <v>139</v>
      </c>
      <c r="F33" s="32">
        <v>0.85</v>
      </c>
      <c r="G33" s="76" t="str">
        <f t="shared" si="1"/>
        <v/>
      </c>
      <c r="H33" s="48"/>
    </row>
    <row r="34" spans="1:8" ht="18" customHeight="1" x14ac:dyDescent="0.25">
      <c r="A34" s="45"/>
      <c r="B34" s="107" t="s">
        <v>137</v>
      </c>
      <c r="C34" s="12" t="s">
        <v>142</v>
      </c>
      <c r="D34" s="23"/>
      <c r="E34" s="28" t="s">
        <v>139</v>
      </c>
      <c r="F34" s="32">
        <v>0.7</v>
      </c>
      <c r="G34" s="76" t="str">
        <f t="shared" si="1"/>
        <v/>
      </c>
      <c r="H34" s="48"/>
    </row>
    <row r="35" spans="1:8" ht="18" customHeight="1" x14ac:dyDescent="0.25">
      <c r="A35" s="45"/>
      <c r="B35" s="107" t="s">
        <v>137</v>
      </c>
      <c r="C35" s="12" t="s">
        <v>143</v>
      </c>
      <c r="D35" s="23"/>
      <c r="E35" s="28" t="s">
        <v>139</v>
      </c>
      <c r="F35" s="32">
        <v>0.35</v>
      </c>
      <c r="G35" s="76" t="str">
        <f t="shared" si="1"/>
        <v/>
      </c>
      <c r="H35" s="48"/>
    </row>
    <row r="36" spans="1:8" ht="18" customHeight="1" x14ac:dyDescent="0.25">
      <c r="A36" s="45"/>
      <c r="B36" s="107" t="s">
        <v>137</v>
      </c>
      <c r="C36" s="12" t="s">
        <v>144</v>
      </c>
      <c r="D36" s="23"/>
      <c r="E36" s="28" t="s">
        <v>145</v>
      </c>
      <c r="F36" s="32">
        <v>100</v>
      </c>
      <c r="G36" s="76" t="str">
        <f t="shared" si="1"/>
        <v/>
      </c>
      <c r="H36" s="48"/>
    </row>
    <row r="37" spans="1:8" ht="18" customHeight="1" x14ac:dyDescent="0.25">
      <c r="A37" s="45"/>
      <c r="B37" s="107" t="s">
        <v>137</v>
      </c>
      <c r="C37" s="12" t="s">
        <v>146</v>
      </c>
      <c r="D37" s="23"/>
      <c r="E37" s="28" t="s">
        <v>145</v>
      </c>
      <c r="F37" s="32">
        <v>15</v>
      </c>
      <c r="G37" s="76" t="str">
        <f t="shared" si="1"/>
        <v/>
      </c>
      <c r="H37" s="48"/>
    </row>
    <row r="38" spans="1:8" ht="18" customHeight="1" x14ac:dyDescent="0.25">
      <c r="A38" s="45"/>
      <c r="B38" s="107" t="s">
        <v>137</v>
      </c>
      <c r="C38" s="12" t="s">
        <v>147</v>
      </c>
      <c r="D38" s="23"/>
      <c r="E38" s="28" t="s">
        <v>139</v>
      </c>
      <c r="F38" s="32">
        <v>0.1</v>
      </c>
      <c r="G38" s="76" t="str">
        <f t="shared" si="1"/>
        <v/>
      </c>
      <c r="H38" s="48"/>
    </row>
    <row r="39" spans="1:8" ht="18" customHeight="1" x14ac:dyDescent="0.25">
      <c r="A39" s="45"/>
      <c r="B39" s="107" t="s">
        <v>137</v>
      </c>
      <c r="C39" s="12" t="s">
        <v>148</v>
      </c>
      <c r="D39" s="23"/>
      <c r="E39" s="28" t="s">
        <v>139</v>
      </c>
      <c r="F39" s="32">
        <v>0.15</v>
      </c>
      <c r="G39" s="76" t="str">
        <f t="shared" si="1"/>
        <v/>
      </c>
      <c r="H39" s="48"/>
    </row>
    <row r="40" spans="1:8" ht="18" customHeight="1" x14ac:dyDescent="0.25">
      <c r="A40" s="45"/>
      <c r="B40" s="107" t="s">
        <v>137</v>
      </c>
      <c r="C40" s="12" t="s">
        <v>149</v>
      </c>
      <c r="D40" s="23"/>
      <c r="E40" s="28" t="s">
        <v>139</v>
      </c>
      <c r="F40" s="32">
        <v>0.05</v>
      </c>
      <c r="G40" s="76" t="str">
        <f t="shared" si="1"/>
        <v/>
      </c>
      <c r="H40" s="48"/>
    </row>
    <row r="41" spans="1:8" ht="18" customHeight="1" x14ac:dyDescent="0.25">
      <c r="A41" s="45"/>
      <c r="B41" s="107" t="s">
        <v>137</v>
      </c>
      <c r="C41" s="12" t="s">
        <v>150</v>
      </c>
      <c r="D41" s="23"/>
      <c r="E41" s="28" t="s">
        <v>139</v>
      </c>
      <c r="F41" s="32">
        <v>0.1</v>
      </c>
      <c r="G41" s="76" t="str">
        <f t="shared" si="1"/>
        <v/>
      </c>
      <c r="H41" s="48"/>
    </row>
    <row r="42" spans="1:8" ht="18" customHeight="1" x14ac:dyDescent="0.25">
      <c r="A42" s="45"/>
      <c r="B42" s="107" t="s">
        <v>137</v>
      </c>
      <c r="C42" s="12" t="s">
        <v>151</v>
      </c>
      <c r="D42" s="23"/>
      <c r="E42" s="28" t="s">
        <v>139</v>
      </c>
      <c r="F42" s="32">
        <v>0.15</v>
      </c>
      <c r="G42" s="76" t="str">
        <f t="shared" si="1"/>
        <v/>
      </c>
      <c r="H42" s="48"/>
    </row>
    <row r="43" spans="1:8" ht="18" customHeight="1" x14ac:dyDescent="0.25">
      <c r="A43" s="45"/>
      <c r="B43" s="107" t="s">
        <v>137</v>
      </c>
      <c r="C43" s="12" t="s">
        <v>152</v>
      </c>
      <c r="D43" s="23"/>
      <c r="E43" s="28" t="s">
        <v>139</v>
      </c>
      <c r="F43" s="32">
        <v>0.25</v>
      </c>
      <c r="G43" s="76" t="str">
        <f t="shared" si="1"/>
        <v/>
      </c>
      <c r="H43" s="48"/>
    </row>
    <row r="44" spans="1:8" ht="18" customHeight="1" x14ac:dyDescent="0.25">
      <c r="A44" s="45"/>
      <c r="B44" s="107" t="s">
        <v>137</v>
      </c>
      <c r="C44" s="12" t="s">
        <v>153</v>
      </c>
      <c r="D44" s="23"/>
      <c r="E44" s="28" t="s">
        <v>139</v>
      </c>
      <c r="F44" s="32">
        <v>0.5</v>
      </c>
      <c r="G44" s="76" t="str">
        <f t="shared" si="1"/>
        <v/>
      </c>
      <c r="H44" s="48"/>
    </row>
    <row r="45" spans="1:8" ht="18" customHeight="1" x14ac:dyDescent="0.25">
      <c r="A45" s="45"/>
      <c r="B45" s="107" t="s">
        <v>137</v>
      </c>
      <c r="C45" s="12" t="s">
        <v>154</v>
      </c>
      <c r="D45" s="23"/>
      <c r="E45" s="28" t="s">
        <v>139</v>
      </c>
      <c r="F45" s="32">
        <v>0.56999999999999995</v>
      </c>
      <c r="G45" s="76" t="str">
        <f t="shared" si="1"/>
        <v/>
      </c>
      <c r="H45" s="48"/>
    </row>
    <row r="46" spans="1:8" ht="18" customHeight="1" x14ac:dyDescent="0.25">
      <c r="A46" s="45"/>
      <c r="B46" s="30" t="s">
        <v>137</v>
      </c>
      <c r="C46" s="12" t="s">
        <v>155</v>
      </c>
      <c r="D46" s="23"/>
      <c r="E46" s="28" t="s">
        <v>139</v>
      </c>
      <c r="F46" s="32">
        <v>0.35</v>
      </c>
      <c r="G46" s="76" t="str">
        <f t="shared" si="1"/>
        <v/>
      </c>
      <c r="H46" s="48"/>
    </row>
    <row r="47" spans="1:8" ht="18" customHeight="1" x14ac:dyDescent="0.25">
      <c r="A47" s="45"/>
      <c r="B47" s="107" t="s">
        <v>137</v>
      </c>
      <c r="C47" s="12" t="s">
        <v>156</v>
      </c>
      <c r="D47" s="23"/>
      <c r="E47" s="28" t="s">
        <v>139</v>
      </c>
      <c r="F47" s="32">
        <v>0.23</v>
      </c>
      <c r="G47" s="76" t="str">
        <f t="shared" si="1"/>
        <v/>
      </c>
      <c r="H47" s="48"/>
    </row>
    <row r="48" spans="1:8" ht="18" customHeight="1" x14ac:dyDescent="0.25">
      <c r="A48" s="45"/>
      <c r="B48" s="107" t="s">
        <v>137</v>
      </c>
      <c r="C48" s="12" t="s">
        <v>157</v>
      </c>
      <c r="D48" s="23"/>
      <c r="E48" s="28" t="s">
        <v>139</v>
      </c>
      <c r="F48" s="32">
        <v>0.33</v>
      </c>
      <c r="G48" s="76" t="str">
        <f t="shared" si="1"/>
        <v/>
      </c>
      <c r="H48" s="48"/>
    </row>
    <row r="49" spans="1:8" ht="18" customHeight="1" x14ac:dyDescent="0.25">
      <c r="A49" s="45"/>
      <c r="B49" s="107" t="s">
        <v>137</v>
      </c>
      <c r="C49" s="12" t="s">
        <v>158</v>
      </c>
      <c r="D49" s="23"/>
      <c r="E49" s="28" t="s">
        <v>139</v>
      </c>
      <c r="F49" s="32">
        <v>0.7</v>
      </c>
      <c r="G49" s="76" t="str">
        <f t="shared" si="1"/>
        <v/>
      </c>
      <c r="H49" s="48"/>
    </row>
    <row r="50" spans="1:8" ht="18" customHeight="1" thickBot="1" x14ac:dyDescent="0.3">
      <c r="A50" s="45"/>
      <c r="B50" s="108" t="s">
        <v>137</v>
      </c>
      <c r="C50" s="13" t="s">
        <v>159</v>
      </c>
      <c r="D50" s="24"/>
      <c r="E50" s="29" t="s">
        <v>139</v>
      </c>
      <c r="F50" s="33">
        <v>0.72</v>
      </c>
      <c r="G50" s="104" t="str">
        <f t="shared" si="1"/>
        <v/>
      </c>
      <c r="H50" s="48"/>
    </row>
    <row r="51" spans="1:8" ht="18" customHeight="1" thickBot="1" x14ac:dyDescent="0.3">
      <c r="A51" s="45"/>
      <c r="C51" s="14"/>
      <c r="D51" s="11"/>
      <c r="E51" s="11"/>
      <c r="F51" s="11"/>
      <c r="G51" s="105">
        <f>SUM(G31:G50)</f>
        <v>0</v>
      </c>
      <c r="H51" s="48"/>
    </row>
    <row r="52" spans="1:8" ht="15.75" thickBot="1" x14ac:dyDescent="0.3">
      <c r="A52" s="45"/>
      <c r="C52" s="14"/>
      <c r="D52" s="14"/>
      <c r="E52" s="14"/>
      <c r="F52" s="14"/>
      <c r="G52" s="49"/>
      <c r="H52" s="48"/>
    </row>
    <row r="53" spans="1:8" ht="30.6" customHeight="1" x14ac:dyDescent="0.25">
      <c r="A53" s="45"/>
      <c r="B53" s="27" t="s">
        <v>23</v>
      </c>
      <c r="C53" s="6" t="s">
        <v>160</v>
      </c>
      <c r="D53" s="25" t="s">
        <v>37</v>
      </c>
      <c r="E53" s="25" t="s">
        <v>38</v>
      </c>
      <c r="F53" s="25" t="s">
        <v>39</v>
      </c>
      <c r="G53" s="26" t="s">
        <v>30</v>
      </c>
      <c r="H53" s="48"/>
    </row>
    <row r="54" spans="1:8" ht="18" customHeight="1" x14ac:dyDescent="0.25">
      <c r="A54" s="45"/>
      <c r="B54" s="30" t="s">
        <v>31</v>
      </c>
      <c r="C54" s="12" t="s">
        <v>161</v>
      </c>
      <c r="D54" s="23"/>
      <c r="E54" s="28" t="s">
        <v>162</v>
      </c>
      <c r="F54" s="32">
        <v>62</v>
      </c>
      <c r="G54" s="76" t="str">
        <f>IF(D54="","",IF((D54*F54)&lt;0,"DNQ",D54*F54))</f>
        <v/>
      </c>
      <c r="H54" s="48"/>
    </row>
    <row r="55" spans="1:8" ht="18" customHeight="1" x14ac:dyDescent="0.25">
      <c r="A55" s="45"/>
      <c r="B55" s="30" t="s">
        <v>31</v>
      </c>
      <c r="C55" s="12" t="s">
        <v>163</v>
      </c>
      <c r="D55" s="23"/>
      <c r="E55" s="28" t="s">
        <v>162</v>
      </c>
      <c r="F55" s="32">
        <v>12.5</v>
      </c>
      <c r="G55" s="76" t="str">
        <f t="shared" ref="G55:G70" si="2">IF(D55="","",IF((D55*F55)&lt;0,"DNQ",D55*F55))</f>
        <v/>
      </c>
      <c r="H55" s="48"/>
    </row>
    <row r="56" spans="1:8" ht="18" customHeight="1" x14ac:dyDescent="0.25">
      <c r="A56" s="45"/>
      <c r="B56" s="30" t="s">
        <v>31</v>
      </c>
      <c r="C56" s="12" t="s">
        <v>164</v>
      </c>
      <c r="D56" s="23"/>
      <c r="E56" s="28" t="s">
        <v>165</v>
      </c>
      <c r="F56" s="32">
        <v>105</v>
      </c>
      <c r="G56" s="76" t="str">
        <f t="shared" si="2"/>
        <v/>
      </c>
      <c r="H56" s="48"/>
    </row>
    <row r="57" spans="1:8" ht="18" customHeight="1" x14ac:dyDescent="0.25">
      <c r="A57" s="45"/>
      <c r="B57" s="30" t="s">
        <v>31</v>
      </c>
      <c r="C57" s="12" t="s">
        <v>166</v>
      </c>
      <c r="D57" s="23"/>
      <c r="E57" s="28" t="s">
        <v>167</v>
      </c>
      <c r="F57" s="32">
        <v>20</v>
      </c>
      <c r="G57" s="76" t="str">
        <f t="shared" si="2"/>
        <v/>
      </c>
      <c r="H57" s="48"/>
    </row>
    <row r="58" spans="1:8" ht="18" customHeight="1" x14ac:dyDescent="0.25">
      <c r="A58" s="45"/>
      <c r="B58" s="30" t="s">
        <v>31</v>
      </c>
      <c r="C58" s="12" t="s">
        <v>168</v>
      </c>
      <c r="D58" s="23"/>
      <c r="E58" s="28" t="s">
        <v>167</v>
      </c>
      <c r="F58" s="32">
        <v>31</v>
      </c>
      <c r="G58" s="76" t="str">
        <f t="shared" si="2"/>
        <v/>
      </c>
      <c r="H58" s="48"/>
    </row>
    <row r="59" spans="1:8" ht="18" customHeight="1" x14ac:dyDescent="0.25">
      <c r="A59" s="45"/>
      <c r="B59" s="30" t="s">
        <v>31</v>
      </c>
      <c r="C59" s="12" t="s">
        <v>169</v>
      </c>
      <c r="D59" s="23"/>
      <c r="E59" s="28" t="s">
        <v>165</v>
      </c>
      <c r="F59" s="32">
        <v>25</v>
      </c>
      <c r="G59" s="76" t="str">
        <f t="shared" si="2"/>
        <v/>
      </c>
      <c r="H59" s="48"/>
    </row>
    <row r="60" spans="1:8" ht="18" customHeight="1" x14ac:dyDescent="0.25">
      <c r="A60" s="45"/>
      <c r="B60" s="30" t="s">
        <v>31</v>
      </c>
      <c r="C60" s="12" t="s">
        <v>170</v>
      </c>
      <c r="D60" s="23"/>
      <c r="E60" s="28" t="s">
        <v>167</v>
      </c>
      <c r="F60" s="32">
        <v>2.5</v>
      </c>
      <c r="G60" s="76" t="str">
        <f t="shared" si="2"/>
        <v/>
      </c>
      <c r="H60" s="48"/>
    </row>
    <row r="61" spans="1:8" ht="18" customHeight="1" x14ac:dyDescent="0.25">
      <c r="A61" s="45"/>
      <c r="B61" s="30" t="s">
        <v>31</v>
      </c>
      <c r="C61" s="12" t="s">
        <v>171</v>
      </c>
      <c r="D61" s="23"/>
      <c r="E61" s="28" t="s">
        <v>165</v>
      </c>
      <c r="F61" s="32">
        <v>178</v>
      </c>
      <c r="G61" s="76" t="str">
        <f t="shared" si="2"/>
        <v/>
      </c>
      <c r="H61" s="48"/>
    </row>
    <row r="62" spans="1:8" ht="18" customHeight="1" x14ac:dyDescent="0.25">
      <c r="A62" s="45"/>
      <c r="B62" s="30" t="s">
        <v>31</v>
      </c>
      <c r="C62" s="12" t="s">
        <v>172</v>
      </c>
      <c r="D62" s="23"/>
      <c r="E62" s="28" t="s">
        <v>165</v>
      </c>
      <c r="F62" s="32">
        <v>156</v>
      </c>
      <c r="G62" s="76" t="str">
        <f t="shared" si="2"/>
        <v/>
      </c>
      <c r="H62" s="48"/>
    </row>
    <row r="63" spans="1:8" ht="18" customHeight="1" x14ac:dyDescent="0.25">
      <c r="A63" s="45"/>
      <c r="B63" s="30" t="s">
        <v>31</v>
      </c>
      <c r="C63" s="12" t="s">
        <v>173</v>
      </c>
      <c r="D63" s="23"/>
      <c r="E63" s="28" t="s">
        <v>165</v>
      </c>
      <c r="F63" s="32">
        <v>90</v>
      </c>
      <c r="G63" s="76" t="str">
        <f t="shared" ref="G63:G64" si="3">IF(D63="","",IF((D63*F63)&lt;0,"DNQ",D63*F63))</f>
        <v/>
      </c>
      <c r="H63" s="48"/>
    </row>
    <row r="64" spans="1:8" ht="18" customHeight="1" x14ac:dyDescent="0.25">
      <c r="A64" s="45"/>
      <c r="B64" s="30" t="s">
        <v>31</v>
      </c>
      <c r="C64" s="12" t="s">
        <v>174</v>
      </c>
      <c r="D64" s="23"/>
      <c r="E64" s="28" t="s">
        <v>165</v>
      </c>
      <c r="F64" s="32">
        <v>315</v>
      </c>
      <c r="G64" s="76" t="str">
        <f t="shared" si="3"/>
        <v/>
      </c>
      <c r="H64" s="48"/>
    </row>
    <row r="65" spans="1:8" ht="18" customHeight="1" x14ac:dyDescent="0.25">
      <c r="A65" s="45"/>
      <c r="B65" s="30" t="s">
        <v>137</v>
      </c>
      <c r="C65" s="12" t="s">
        <v>175</v>
      </c>
      <c r="D65" s="23"/>
      <c r="E65" s="28" t="s">
        <v>165</v>
      </c>
      <c r="F65" s="32">
        <v>30</v>
      </c>
      <c r="G65" s="76" t="str">
        <f t="shared" si="2"/>
        <v/>
      </c>
      <c r="H65" s="48"/>
    </row>
    <row r="66" spans="1:8" ht="18" customHeight="1" x14ac:dyDescent="0.25">
      <c r="A66" s="45"/>
      <c r="B66" s="30" t="s">
        <v>137</v>
      </c>
      <c r="C66" s="12" t="s">
        <v>176</v>
      </c>
      <c r="D66" s="23"/>
      <c r="E66" s="28" t="s">
        <v>165</v>
      </c>
      <c r="F66" s="32">
        <v>25</v>
      </c>
      <c r="G66" s="76" t="str">
        <f t="shared" si="2"/>
        <v/>
      </c>
      <c r="H66" s="48"/>
    </row>
    <row r="67" spans="1:8" ht="18" customHeight="1" x14ac:dyDescent="0.25">
      <c r="A67" s="45"/>
      <c r="B67" s="30" t="s">
        <v>137</v>
      </c>
      <c r="C67" s="12" t="s">
        <v>177</v>
      </c>
      <c r="D67" s="23"/>
      <c r="E67" s="28" t="s">
        <v>165</v>
      </c>
      <c r="F67" s="32">
        <v>63</v>
      </c>
      <c r="G67" s="76" t="str">
        <f t="shared" si="2"/>
        <v/>
      </c>
      <c r="H67" s="48"/>
    </row>
    <row r="68" spans="1:8" ht="18" customHeight="1" x14ac:dyDescent="0.25">
      <c r="A68" s="45"/>
      <c r="B68" s="30" t="s">
        <v>137</v>
      </c>
      <c r="C68" s="12" t="s">
        <v>178</v>
      </c>
      <c r="D68" s="23"/>
      <c r="E68" s="28" t="s">
        <v>165</v>
      </c>
      <c r="F68" s="32">
        <v>50</v>
      </c>
      <c r="G68" s="76" t="str">
        <f t="shared" si="2"/>
        <v/>
      </c>
      <c r="H68" s="48"/>
    </row>
    <row r="69" spans="1:8" ht="18" customHeight="1" x14ac:dyDescent="0.25">
      <c r="A69" s="45"/>
      <c r="B69" s="30" t="s">
        <v>137</v>
      </c>
      <c r="C69" s="12" t="s">
        <v>179</v>
      </c>
      <c r="D69" s="23"/>
      <c r="E69" s="28" t="s">
        <v>162</v>
      </c>
      <c r="F69" s="32">
        <v>19</v>
      </c>
      <c r="G69" s="76" t="str">
        <f t="shared" si="2"/>
        <v/>
      </c>
      <c r="H69" s="48"/>
    </row>
    <row r="70" spans="1:8" ht="18" customHeight="1" x14ac:dyDescent="0.25">
      <c r="A70" s="45"/>
      <c r="B70" s="30" t="s">
        <v>137</v>
      </c>
      <c r="C70" s="12" t="s">
        <v>180</v>
      </c>
      <c r="D70" s="23"/>
      <c r="E70" s="28" t="s">
        <v>165</v>
      </c>
      <c r="F70" s="32">
        <v>48</v>
      </c>
      <c r="G70" s="76" t="str">
        <f t="shared" si="2"/>
        <v/>
      </c>
      <c r="H70" s="48"/>
    </row>
    <row r="71" spans="1:8" ht="18" customHeight="1" thickBot="1" x14ac:dyDescent="0.3">
      <c r="A71" s="45"/>
      <c r="B71" s="31" t="s">
        <v>137</v>
      </c>
      <c r="C71" s="13" t="s">
        <v>181</v>
      </c>
      <c r="D71" s="24"/>
      <c r="E71" s="29" t="s">
        <v>165</v>
      </c>
      <c r="F71" s="33">
        <v>145</v>
      </c>
      <c r="G71" s="78" t="str">
        <f t="shared" ref="G71" si="4">IF(D71="","",IF((D71*F71)&lt;0,"DNQ",D71*F71))</f>
        <v/>
      </c>
      <c r="H71" s="48"/>
    </row>
    <row r="72" spans="1:8" ht="18" customHeight="1" thickBot="1" x14ac:dyDescent="0.3">
      <c r="A72" s="45"/>
      <c r="C72" s="14"/>
      <c r="D72" s="14"/>
      <c r="E72" s="14"/>
      <c r="F72" s="19"/>
      <c r="G72" s="79">
        <f>SUM(G54:G71)</f>
        <v>0</v>
      </c>
      <c r="H72" s="48"/>
    </row>
    <row r="73" spans="1:8" ht="15.75" thickBot="1" x14ac:dyDescent="0.3">
      <c r="A73" s="45"/>
      <c r="C73" s="14"/>
      <c r="D73" s="14"/>
      <c r="E73" s="14"/>
      <c r="F73" s="14"/>
      <c r="G73" s="49"/>
      <c r="H73" s="48"/>
    </row>
    <row r="74" spans="1:8" ht="30" customHeight="1" x14ac:dyDescent="0.25">
      <c r="A74" s="45"/>
      <c r="B74" s="27" t="s">
        <v>23</v>
      </c>
      <c r="C74" s="6" t="s">
        <v>182</v>
      </c>
      <c r="D74" s="25" t="s">
        <v>37</v>
      </c>
      <c r="E74" s="25" t="s">
        <v>38</v>
      </c>
      <c r="F74" s="25" t="s">
        <v>39</v>
      </c>
      <c r="G74" s="26" t="s">
        <v>30</v>
      </c>
      <c r="H74" s="48"/>
    </row>
    <row r="75" spans="1:8" ht="18" customHeight="1" x14ac:dyDescent="0.25">
      <c r="A75" s="45"/>
      <c r="B75" s="30" t="s">
        <v>31</v>
      </c>
      <c r="C75" s="12" t="s">
        <v>183</v>
      </c>
      <c r="D75" s="23"/>
      <c r="E75" s="28" t="s">
        <v>184</v>
      </c>
      <c r="F75" s="32">
        <v>50</v>
      </c>
      <c r="G75" s="76" t="str">
        <f>IF(D75="","",IF((D75*F75)&lt;0,"DNQ",D75*F75))</f>
        <v/>
      </c>
      <c r="H75" s="48"/>
    </row>
    <row r="76" spans="1:8" ht="18" customHeight="1" x14ac:dyDescent="0.25">
      <c r="A76" s="45"/>
      <c r="B76" s="30" t="s">
        <v>31</v>
      </c>
      <c r="C76" s="12" t="s">
        <v>185</v>
      </c>
      <c r="D76" s="23"/>
      <c r="E76" s="28" t="s">
        <v>186</v>
      </c>
      <c r="F76" s="32">
        <v>189</v>
      </c>
      <c r="G76" s="76" t="str">
        <f t="shared" ref="G76:G105" si="5">IF(D76="","",IF((D76*F76)&lt;0,"DNQ",D76*F76))</f>
        <v/>
      </c>
      <c r="H76" s="48"/>
    </row>
    <row r="77" spans="1:8" ht="18" customHeight="1" x14ac:dyDescent="0.25">
      <c r="A77" s="45"/>
      <c r="B77" s="30" t="s">
        <v>31</v>
      </c>
      <c r="C77" s="12" t="s">
        <v>187</v>
      </c>
      <c r="D77" s="23"/>
      <c r="E77" s="28" t="s">
        <v>188</v>
      </c>
      <c r="F77" s="32">
        <v>67</v>
      </c>
      <c r="G77" s="76" t="str">
        <f t="shared" si="5"/>
        <v/>
      </c>
      <c r="H77" s="48"/>
    </row>
    <row r="78" spans="1:8" ht="18" customHeight="1" x14ac:dyDescent="0.25">
      <c r="A78" s="45"/>
      <c r="B78" s="30" t="s">
        <v>31</v>
      </c>
      <c r="C78" s="12" t="s">
        <v>189</v>
      </c>
      <c r="D78" s="23"/>
      <c r="E78" s="28" t="s">
        <v>167</v>
      </c>
      <c r="F78" s="32">
        <v>45</v>
      </c>
      <c r="G78" s="76" t="str">
        <f t="shared" si="5"/>
        <v/>
      </c>
      <c r="H78" s="48"/>
    </row>
    <row r="79" spans="1:8" ht="18" customHeight="1" x14ac:dyDescent="0.25">
      <c r="A79" s="45"/>
      <c r="B79" s="30" t="s">
        <v>31</v>
      </c>
      <c r="C79" s="12" t="s">
        <v>190</v>
      </c>
      <c r="D79" s="23"/>
      <c r="E79" s="28" t="s">
        <v>191</v>
      </c>
      <c r="F79" s="32">
        <v>13</v>
      </c>
      <c r="G79" s="76" t="str">
        <f t="shared" si="5"/>
        <v/>
      </c>
      <c r="H79" s="48"/>
    </row>
    <row r="80" spans="1:8" ht="18" customHeight="1" x14ac:dyDescent="0.25">
      <c r="A80" s="45"/>
      <c r="B80" s="30" t="s">
        <v>31</v>
      </c>
      <c r="C80" s="12" t="s">
        <v>192</v>
      </c>
      <c r="D80" s="23"/>
      <c r="E80" s="28" t="s">
        <v>193</v>
      </c>
      <c r="F80" s="32">
        <v>17</v>
      </c>
      <c r="G80" s="76" t="str">
        <f t="shared" si="5"/>
        <v/>
      </c>
      <c r="H80" s="48"/>
    </row>
    <row r="81" spans="1:8" ht="18" customHeight="1" x14ac:dyDescent="0.25">
      <c r="A81" s="45"/>
      <c r="B81" s="30" t="s">
        <v>31</v>
      </c>
      <c r="C81" s="12" t="s">
        <v>194</v>
      </c>
      <c r="D81" s="23"/>
      <c r="E81" s="28" t="s">
        <v>195</v>
      </c>
      <c r="F81" s="32">
        <v>17</v>
      </c>
      <c r="G81" s="76" t="str">
        <f t="shared" si="5"/>
        <v/>
      </c>
      <c r="H81" s="48"/>
    </row>
    <row r="82" spans="1:8" ht="18" customHeight="1" x14ac:dyDescent="0.25">
      <c r="A82" s="45"/>
      <c r="B82" s="30" t="s">
        <v>31</v>
      </c>
      <c r="C82" s="12" t="s">
        <v>196</v>
      </c>
      <c r="D82" s="23"/>
      <c r="E82" s="28" t="s">
        <v>193</v>
      </c>
      <c r="F82" s="32">
        <v>118</v>
      </c>
      <c r="G82" s="76" t="str">
        <f t="shared" si="5"/>
        <v/>
      </c>
      <c r="H82" s="48"/>
    </row>
    <row r="83" spans="1:8" ht="18" customHeight="1" x14ac:dyDescent="0.25">
      <c r="A83" s="45"/>
      <c r="B83" s="30" t="s">
        <v>31</v>
      </c>
      <c r="C83" s="12" t="s">
        <v>197</v>
      </c>
      <c r="D83" s="23"/>
      <c r="E83" s="28" t="s">
        <v>188</v>
      </c>
      <c r="F83" s="32">
        <v>80</v>
      </c>
      <c r="G83" s="76" t="str">
        <f t="shared" si="5"/>
        <v/>
      </c>
      <c r="H83" s="48"/>
    </row>
    <row r="84" spans="1:8" ht="18" customHeight="1" x14ac:dyDescent="0.25">
      <c r="A84" s="45"/>
      <c r="B84" s="30" t="s">
        <v>31</v>
      </c>
      <c r="C84" s="12" t="s">
        <v>198</v>
      </c>
      <c r="D84" s="23"/>
      <c r="E84" s="28" t="s">
        <v>188</v>
      </c>
      <c r="F84" s="32">
        <v>46</v>
      </c>
      <c r="G84" s="76" t="str">
        <f t="shared" si="5"/>
        <v/>
      </c>
      <c r="H84" s="48"/>
    </row>
    <row r="85" spans="1:8" ht="18" customHeight="1" x14ac:dyDescent="0.25">
      <c r="A85" s="45"/>
      <c r="B85" s="30" t="s">
        <v>31</v>
      </c>
      <c r="C85" s="12" t="s">
        <v>199</v>
      </c>
      <c r="D85" s="23"/>
      <c r="E85" s="28" t="s">
        <v>188</v>
      </c>
      <c r="F85" s="32">
        <v>35</v>
      </c>
      <c r="G85" s="76" t="str">
        <f t="shared" si="5"/>
        <v/>
      </c>
      <c r="H85" s="48"/>
    </row>
    <row r="86" spans="1:8" ht="18" customHeight="1" x14ac:dyDescent="0.25">
      <c r="A86" s="45"/>
      <c r="B86" s="30" t="s">
        <v>31</v>
      </c>
      <c r="C86" s="12" t="s">
        <v>200</v>
      </c>
      <c r="D86" s="23"/>
      <c r="E86" s="28" t="s">
        <v>188</v>
      </c>
      <c r="F86" s="32">
        <v>173</v>
      </c>
      <c r="G86" s="76" t="str">
        <f t="shared" si="5"/>
        <v/>
      </c>
      <c r="H86" s="48"/>
    </row>
    <row r="87" spans="1:8" ht="18" customHeight="1" x14ac:dyDescent="0.25">
      <c r="A87" s="45"/>
      <c r="B87" s="30" t="s">
        <v>31</v>
      </c>
      <c r="C87" s="12" t="s">
        <v>201</v>
      </c>
      <c r="D87" s="23"/>
      <c r="E87" s="28" t="s">
        <v>188</v>
      </c>
      <c r="F87" s="32">
        <v>100</v>
      </c>
      <c r="G87" s="76" t="str">
        <f t="shared" si="5"/>
        <v/>
      </c>
      <c r="H87" s="48"/>
    </row>
    <row r="88" spans="1:8" ht="18" customHeight="1" x14ac:dyDescent="0.25">
      <c r="A88" s="45"/>
      <c r="B88" s="30" t="s">
        <v>31</v>
      </c>
      <c r="C88" s="12" t="s">
        <v>202</v>
      </c>
      <c r="D88" s="23"/>
      <c r="E88" s="28" t="s">
        <v>184</v>
      </c>
      <c r="F88" s="32">
        <v>25</v>
      </c>
      <c r="G88" s="76" t="str">
        <f t="shared" si="5"/>
        <v/>
      </c>
      <c r="H88" s="48"/>
    </row>
    <row r="89" spans="1:8" ht="18" customHeight="1" x14ac:dyDescent="0.25">
      <c r="A89" s="45"/>
      <c r="B89" s="30" t="s">
        <v>31</v>
      </c>
      <c r="C89" s="12" t="s">
        <v>203</v>
      </c>
      <c r="D89" s="23"/>
      <c r="E89" s="28" t="s">
        <v>188</v>
      </c>
      <c r="F89" s="32">
        <v>45</v>
      </c>
      <c r="G89" s="76" t="str">
        <f t="shared" si="5"/>
        <v/>
      </c>
      <c r="H89" s="48"/>
    </row>
    <row r="90" spans="1:8" ht="18" customHeight="1" x14ac:dyDescent="0.25">
      <c r="A90" s="45"/>
      <c r="B90" s="30" t="s">
        <v>31</v>
      </c>
      <c r="C90" s="12" t="s">
        <v>204</v>
      </c>
      <c r="D90" s="23"/>
      <c r="E90" s="28" t="s">
        <v>205</v>
      </c>
      <c r="F90" s="32">
        <v>147</v>
      </c>
      <c r="G90" s="76" t="str">
        <f t="shared" si="5"/>
        <v/>
      </c>
      <c r="H90" s="48"/>
    </row>
    <row r="91" spans="1:8" ht="18" customHeight="1" x14ac:dyDescent="0.25">
      <c r="A91" s="45"/>
      <c r="B91" s="30" t="s">
        <v>31</v>
      </c>
      <c r="C91" s="12" t="s">
        <v>206</v>
      </c>
      <c r="D91" s="23"/>
      <c r="E91" s="28" t="s">
        <v>205</v>
      </c>
      <c r="F91" s="32">
        <v>225</v>
      </c>
      <c r="G91" s="76" t="str">
        <f t="shared" si="5"/>
        <v/>
      </c>
      <c r="H91" s="48"/>
    </row>
    <row r="92" spans="1:8" ht="18" customHeight="1" x14ac:dyDescent="0.25">
      <c r="A92" s="45"/>
      <c r="B92" s="30" t="s">
        <v>31</v>
      </c>
      <c r="C92" s="12" t="s">
        <v>207</v>
      </c>
      <c r="D92" s="23"/>
      <c r="E92" s="28" t="s">
        <v>205</v>
      </c>
      <c r="F92" s="32">
        <v>300</v>
      </c>
      <c r="G92" s="76" t="str">
        <f t="shared" si="5"/>
        <v/>
      </c>
      <c r="H92" s="48"/>
    </row>
    <row r="93" spans="1:8" ht="18" customHeight="1" x14ac:dyDescent="0.25">
      <c r="A93" s="45"/>
      <c r="B93" s="30" t="s">
        <v>31</v>
      </c>
      <c r="C93" s="12" t="s">
        <v>208</v>
      </c>
      <c r="D93" s="23"/>
      <c r="E93" s="28" t="s">
        <v>205</v>
      </c>
      <c r="F93" s="32">
        <v>390</v>
      </c>
      <c r="G93" s="76" t="str">
        <f t="shared" si="5"/>
        <v/>
      </c>
      <c r="H93" s="48"/>
    </row>
    <row r="94" spans="1:8" ht="18" customHeight="1" x14ac:dyDescent="0.25">
      <c r="A94" s="45"/>
      <c r="B94" s="30" t="s">
        <v>31</v>
      </c>
      <c r="C94" s="12" t="s">
        <v>209</v>
      </c>
      <c r="D94" s="23"/>
      <c r="E94" s="28" t="s">
        <v>205</v>
      </c>
      <c r="F94" s="32">
        <v>457</v>
      </c>
      <c r="G94" s="76" t="str">
        <f t="shared" si="5"/>
        <v/>
      </c>
      <c r="H94" s="48"/>
    </row>
    <row r="95" spans="1:8" ht="18" customHeight="1" x14ac:dyDescent="0.25">
      <c r="A95" s="45"/>
      <c r="B95" s="30" t="s">
        <v>137</v>
      </c>
      <c r="C95" s="12" t="s">
        <v>210</v>
      </c>
      <c r="D95" s="23"/>
      <c r="E95" s="28" t="s">
        <v>139</v>
      </c>
      <c r="F95" s="32">
        <v>1.3</v>
      </c>
      <c r="G95" s="76" t="str">
        <f t="shared" si="5"/>
        <v/>
      </c>
      <c r="H95" s="48"/>
    </row>
    <row r="96" spans="1:8" ht="18" customHeight="1" x14ac:dyDescent="0.25">
      <c r="A96" s="45"/>
      <c r="B96" s="30" t="s">
        <v>137</v>
      </c>
      <c r="C96" s="12" t="s">
        <v>211</v>
      </c>
      <c r="D96" s="23"/>
      <c r="E96" s="28" t="s">
        <v>212</v>
      </c>
      <c r="F96" s="32">
        <v>40</v>
      </c>
      <c r="G96" s="76" t="str">
        <f t="shared" si="5"/>
        <v/>
      </c>
      <c r="H96" s="48"/>
    </row>
    <row r="97" spans="1:8" ht="18" customHeight="1" x14ac:dyDescent="0.25">
      <c r="A97" s="45"/>
      <c r="B97" s="30" t="s">
        <v>137</v>
      </c>
      <c r="C97" s="12" t="s">
        <v>213</v>
      </c>
      <c r="D97" s="23"/>
      <c r="E97" s="28" t="s">
        <v>139</v>
      </c>
      <c r="F97" s="32">
        <v>0.8</v>
      </c>
      <c r="G97" s="76" t="str">
        <f t="shared" si="5"/>
        <v/>
      </c>
      <c r="H97" s="48"/>
    </row>
    <row r="98" spans="1:8" ht="18" customHeight="1" x14ac:dyDescent="0.25">
      <c r="A98" s="45"/>
      <c r="B98" s="30" t="s">
        <v>137</v>
      </c>
      <c r="C98" s="12" t="s">
        <v>214</v>
      </c>
      <c r="D98" s="23"/>
      <c r="E98" s="28" t="s">
        <v>215</v>
      </c>
      <c r="F98" s="32">
        <v>0.7</v>
      </c>
      <c r="G98" s="76" t="str">
        <f t="shared" si="5"/>
        <v/>
      </c>
      <c r="H98" s="48"/>
    </row>
    <row r="99" spans="1:8" ht="18" customHeight="1" x14ac:dyDescent="0.25">
      <c r="A99" s="45"/>
      <c r="B99" s="30" t="s">
        <v>137</v>
      </c>
      <c r="C99" s="12" t="s">
        <v>216</v>
      </c>
      <c r="D99" s="23"/>
      <c r="E99" s="28" t="s">
        <v>215</v>
      </c>
      <c r="F99" s="32">
        <v>0.2</v>
      </c>
      <c r="G99" s="76" t="str">
        <f t="shared" si="5"/>
        <v/>
      </c>
      <c r="H99" s="48"/>
    </row>
    <row r="100" spans="1:8" ht="18" customHeight="1" x14ac:dyDescent="0.25">
      <c r="A100" s="45"/>
      <c r="B100" s="30" t="s">
        <v>137</v>
      </c>
      <c r="C100" s="12" t="s">
        <v>217</v>
      </c>
      <c r="D100" s="23"/>
      <c r="E100" s="28" t="s">
        <v>215</v>
      </c>
      <c r="F100" s="32">
        <v>0.25</v>
      </c>
      <c r="G100" s="76" t="str">
        <f t="shared" si="5"/>
        <v/>
      </c>
      <c r="H100" s="48"/>
    </row>
    <row r="101" spans="1:8" ht="18" customHeight="1" x14ac:dyDescent="0.25">
      <c r="A101" s="45"/>
      <c r="B101" s="30" t="s">
        <v>137</v>
      </c>
      <c r="C101" s="12" t="s">
        <v>218</v>
      </c>
      <c r="D101" s="23"/>
      <c r="E101" s="28" t="s">
        <v>219</v>
      </c>
      <c r="F101" s="32">
        <v>0.3</v>
      </c>
      <c r="G101" s="76" t="str">
        <f t="shared" si="5"/>
        <v/>
      </c>
      <c r="H101" s="48"/>
    </row>
    <row r="102" spans="1:8" ht="18" customHeight="1" x14ac:dyDescent="0.25">
      <c r="A102" s="45"/>
      <c r="B102" s="30" t="s">
        <v>137</v>
      </c>
      <c r="C102" s="12" t="s">
        <v>220</v>
      </c>
      <c r="D102" s="23"/>
      <c r="E102" s="28" t="s">
        <v>139</v>
      </c>
      <c r="F102" s="32">
        <v>0.18</v>
      </c>
      <c r="G102" s="76" t="str">
        <f t="shared" si="5"/>
        <v/>
      </c>
      <c r="H102" s="48"/>
    </row>
    <row r="103" spans="1:8" ht="18" customHeight="1" x14ac:dyDescent="0.25">
      <c r="A103" s="45"/>
      <c r="B103" s="30" t="s">
        <v>137</v>
      </c>
      <c r="C103" s="12" t="s">
        <v>221</v>
      </c>
      <c r="D103" s="23"/>
      <c r="E103" s="28" t="s">
        <v>167</v>
      </c>
      <c r="F103" s="32">
        <v>25</v>
      </c>
      <c r="G103" s="76" t="str">
        <f t="shared" si="5"/>
        <v/>
      </c>
      <c r="H103" s="48"/>
    </row>
    <row r="104" spans="1:8" ht="18" customHeight="1" x14ac:dyDescent="0.25">
      <c r="A104" s="45"/>
      <c r="B104" s="30" t="s">
        <v>137</v>
      </c>
      <c r="C104" s="12" t="s">
        <v>222</v>
      </c>
      <c r="D104" s="23"/>
      <c r="E104" s="28" t="s">
        <v>193</v>
      </c>
      <c r="F104" s="32">
        <v>69</v>
      </c>
      <c r="G104" s="76" t="str">
        <f t="shared" si="5"/>
        <v/>
      </c>
      <c r="H104" s="48"/>
    </row>
    <row r="105" spans="1:8" ht="18" customHeight="1" thickBot="1" x14ac:dyDescent="0.3">
      <c r="A105" s="45"/>
      <c r="B105" s="31" t="s">
        <v>137</v>
      </c>
      <c r="C105" s="13" t="s">
        <v>223</v>
      </c>
      <c r="D105" s="24"/>
      <c r="E105" s="29" t="s">
        <v>193</v>
      </c>
      <c r="F105" s="33">
        <v>30</v>
      </c>
      <c r="G105" s="78" t="str">
        <f t="shared" si="5"/>
        <v/>
      </c>
      <c r="H105" s="48"/>
    </row>
    <row r="106" spans="1:8" ht="18" customHeight="1" thickBot="1" x14ac:dyDescent="0.3">
      <c r="A106" s="45"/>
      <c r="C106" s="14"/>
      <c r="D106" s="14"/>
      <c r="E106" s="14"/>
      <c r="F106" s="14"/>
      <c r="G106" s="79">
        <f>SUM(G75:G105)</f>
        <v>0</v>
      </c>
      <c r="H106" s="48"/>
    </row>
    <row r="107" spans="1:8" ht="15.75" thickBot="1" x14ac:dyDescent="0.3">
      <c r="A107" s="45"/>
      <c r="C107" s="14"/>
      <c r="D107" s="14"/>
      <c r="E107" s="14"/>
      <c r="F107" s="11"/>
      <c r="G107" s="37"/>
      <c r="H107" s="48"/>
    </row>
    <row r="108" spans="1:8" ht="30" customHeight="1" x14ac:dyDescent="0.25">
      <c r="A108" s="45"/>
      <c r="B108" s="27" t="s">
        <v>23</v>
      </c>
      <c r="C108" s="156" t="s">
        <v>224</v>
      </c>
      <c r="D108" s="157"/>
      <c r="E108" s="25" t="s">
        <v>225</v>
      </c>
      <c r="F108" s="25" t="s">
        <v>39</v>
      </c>
      <c r="G108" s="26" t="s">
        <v>30</v>
      </c>
      <c r="H108" s="48"/>
    </row>
    <row r="109" spans="1:8" ht="18" customHeight="1" x14ac:dyDescent="0.25">
      <c r="A109" s="45"/>
      <c r="B109" s="30" t="s">
        <v>31</v>
      </c>
      <c r="C109" s="158"/>
      <c r="D109" s="159"/>
      <c r="E109" s="23"/>
      <c r="F109" s="32">
        <v>0.06</v>
      </c>
      <c r="G109" s="76" t="str">
        <f>IF(E109="","",IF((E109*F109)&lt;0,"DNQ",E109*F109))</f>
        <v/>
      </c>
      <c r="H109" s="48"/>
    </row>
    <row r="110" spans="1:8" ht="18" customHeight="1" thickBot="1" x14ac:dyDescent="0.3">
      <c r="A110" s="45"/>
      <c r="B110" s="31" t="s">
        <v>31</v>
      </c>
      <c r="C110" s="160"/>
      <c r="D110" s="161"/>
      <c r="E110" s="24"/>
      <c r="F110" s="33">
        <v>0.06</v>
      </c>
      <c r="G110" s="78" t="str">
        <f>IF(E110="","",IF((E110*F110)&lt;0,"DNQ",E110*F110))</f>
        <v/>
      </c>
      <c r="H110" s="48"/>
    </row>
    <row r="111" spans="1:8" ht="18" customHeight="1" thickBot="1" x14ac:dyDescent="0.3">
      <c r="A111" s="45"/>
      <c r="C111" s="14"/>
      <c r="D111" s="14"/>
      <c r="E111" s="14"/>
      <c r="F111" s="11"/>
      <c r="G111" s="79">
        <f>SUM(G109:G110)</f>
        <v>0</v>
      </c>
      <c r="H111" s="48"/>
    </row>
    <row r="112" spans="1:8" ht="15.75" thickBot="1" x14ac:dyDescent="0.3">
      <c r="A112" s="45"/>
      <c r="C112" s="14"/>
      <c r="D112" s="14"/>
      <c r="E112" s="14"/>
      <c r="F112" s="14"/>
      <c r="G112" s="49"/>
      <c r="H112" s="48"/>
    </row>
    <row r="113" spans="1:8" ht="30" customHeight="1" x14ac:dyDescent="0.25">
      <c r="A113" s="45"/>
      <c r="B113" s="106" t="s">
        <v>23</v>
      </c>
      <c r="C113" s="111" t="s">
        <v>226</v>
      </c>
      <c r="D113" s="25" t="s">
        <v>37</v>
      </c>
      <c r="E113" s="25" t="s">
        <v>38</v>
      </c>
      <c r="F113" s="25" t="s">
        <v>39</v>
      </c>
      <c r="G113" s="26" t="s">
        <v>30</v>
      </c>
      <c r="H113" s="48"/>
    </row>
    <row r="114" spans="1:8" ht="18" customHeight="1" x14ac:dyDescent="0.25">
      <c r="A114" s="45"/>
      <c r="B114" s="107" t="s">
        <v>31</v>
      </c>
      <c r="C114" s="109" t="s">
        <v>227</v>
      </c>
      <c r="D114" s="23"/>
      <c r="E114" s="28" t="s">
        <v>167</v>
      </c>
      <c r="F114" s="32">
        <v>1.5</v>
      </c>
      <c r="G114" s="76" t="str">
        <f t="shared" ref="G114:G132" si="6">IF(D114="","",IF((D114*F114)&lt;0,"DNQ",D114*F114))</f>
        <v/>
      </c>
      <c r="H114" s="48"/>
    </row>
    <row r="115" spans="1:8" ht="18" customHeight="1" x14ac:dyDescent="0.25">
      <c r="A115" s="45"/>
      <c r="B115" s="107" t="s">
        <v>31</v>
      </c>
      <c r="C115" s="109" t="s">
        <v>228</v>
      </c>
      <c r="D115" s="23"/>
      <c r="E115" s="28" t="s">
        <v>167</v>
      </c>
      <c r="F115" s="32">
        <v>3</v>
      </c>
      <c r="G115" s="76" t="str">
        <f t="shared" si="6"/>
        <v/>
      </c>
      <c r="H115" s="48"/>
    </row>
    <row r="116" spans="1:8" ht="18" customHeight="1" x14ac:dyDescent="0.25">
      <c r="A116" s="45"/>
      <c r="B116" s="107" t="s">
        <v>31</v>
      </c>
      <c r="C116" s="109" t="s">
        <v>229</v>
      </c>
      <c r="D116" s="23"/>
      <c r="E116" s="28" t="s">
        <v>167</v>
      </c>
      <c r="F116" s="32">
        <v>5</v>
      </c>
      <c r="G116" s="76" t="str">
        <f t="shared" si="6"/>
        <v/>
      </c>
      <c r="H116" s="48"/>
    </row>
    <row r="117" spans="1:8" ht="18" customHeight="1" x14ac:dyDescent="0.25">
      <c r="A117" s="45"/>
      <c r="B117" s="107" t="s">
        <v>137</v>
      </c>
      <c r="C117" s="109" t="s">
        <v>230</v>
      </c>
      <c r="D117" s="23"/>
      <c r="E117" s="28" t="s">
        <v>231</v>
      </c>
      <c r="F117" s="32">
        <v>50</v>
      </c>
      <c r="G117" s="76" t="str">
        <f t="shared" si="6"/>
        <v/>
      </c>
      <c r="H117" s="48"/>
    </row>
    <row r="118" spans="1:8" ht="18" customHeight="1" x14ac:dyDescent="0.25">
      <c r="A118" s="45"/>
      <c r="B118" s="107" t="s">
        <v>137</v>
      </c>
      <c r="C118" s="109" t="s">
        <v>232</v>
      </c>
      <c r="D118" s="23"/>
      <c r="E118" s="28" t="s">
        <v>231</v>
      </c>
      <c r="F118" s="32">
        <v>150</v>
      </c>
      <c r="G118" s="76" t="str">
        <f t="shared" si="6"/>
        <v/>
      </c>
      <c r="H118" s="48"/>
    </row>
    <row r="119" spans="1:8" ht="18" customHeight="1" x14ac:dyDescent="0.25">
      <c r="A119" s="45"/>
      <c r="B119" s="107" t="s">
        <v>137</v>
      </c>
      <c r="C119" s="109" t="s">
        <v>233</v>
      </c>
      <c r="D119" s="23"/>
      <c r="E119" s="28" t="s">
        <v>231</v>
      </c>
      <c r="F119" s="32">
        <v>300</v>
      </c>
      <c r="G119" s="76" t="str">
        <f t="shared" si="6"/>
        <v/>
      </c>
      <c r="H119" s="48"/>
    </row>
    <row r="120" spans="1:8" ht="18" customHeight="1" x14ac:dyDescent="0.25">
      <c r="A120" s="45"/>
      <c r="B120" s="107" t="s">
        <v>137</v>
      </c>
      <c r="C120" s="109" t="s">
        <v>234</v>
      </c>
      <c r="D120" s="23"/>
      <c r="E120" s="28" t="s">
        <v>231</v>
      </c>
      <c r="F120" s="32">
        <v>350</v>
      </c>
      <c r="G120" s="76" t="str">
        <f t="shared" si="6"/>
        <v/>
      </c>
      <c r="H120" s="48"/>
    </row>
    <row r="121" spans="1:8" ht="18" customHeight="1" x14ac:dyDescent="0.25">
      <c r="A121" s="45"/>
      <c r="B121" s="107" t="s">
        <v>137</v>
      </c>
      <c r="C121" s="109" t="s">
        <v>235</v>
      </c>
      <c r="D121" s="23"/>
      <c r="E121" s="28" t="s">
        <v>231</v>
      </c>
      <c r="F121" s="32">
        <v>1000</v>
      </c>
      <c r="G121" s="76" t="str">
        <f t="shared" si="6"/>
        <v/>
      </c>
      <c r="H121" s="48"/>
    </row>
    <row r="122" spans="1:8" ht="18" customHeight="1" x14ac:dyDescent="0.25">
      <c r="A122" s="45"/>
      <c r="B122" s="107" t="s">
        <v>137</v>
      </c>
      <c r="C122" s="109" t="s">
        <v>236</v>
      </c>
      <c r="D122" s="23"/>
      <c r="E122" s="28" t="s">
        <v>231</v>
      </c>
      <c r="F122" s="32">
        <v>1500</v>
      </c>
      <c r="G122" s="76" t="str">
        <f t="shared" si="6"/>
        <v/>
      </c>
      <c r="H122" s="48"/>
    </row>
    <row r="123" spans="1:8" ht="18" customHeight="1" x14ac:dyDescent="0.25">
      <c r="A123" s="45"/>
      <c r="B123" s="107" t="s">
        <v>137</v>
      </c>
      <c r="C123" s="109" t="s">
        <v>237</v>
      </c>
      <c r="D123" s="23"/>
      <c r="E123" s="28" t="s">
        <v>231</v>
      </c>
      <c r="F123" s="32">
        <v>2000</v>
      </c>
      <c r="G123" s="76" t="str">
        <f t="shared" si="6"/>
        <v/>
      </c>
      <c r="H123" s="48"/>
    </row>
    <row r="124" spans="1:8" ht="18" customHeight="1" x14ac:dyDescent="0.25">
      <c r="A124" s="45"/>
      <c r="B124" s="107" t="s">
        <v>137</v>
      </c>
      <c r="C124" s="109" t="s">
        <v>238</v>
      </c>
      <c r="D124" s="23"/>
      <c r="E124" s="28" t="s">
        <v>231</v>
      </c>
      <c r="F124" s="32">
        <v>75</v>
      </c>
      <c r="G124" s="76" t="str">
        <f>IF(D124="","",IF((D124*F124)&lt;0,"DNQ",D124*F124))</f>
        <v/>
      </c>
      <c r="H124" s="48"/>
    </row>
    <row r="125" spans="1:8" ht="18" customHeight="1" x14ac:dyDescent="0.25">
      <c r="A125" s="45"/>
      <c r="B125" s="107" t="s">
        <v>137</v>
      </c>
      <c r="C125" s="109" t="s">
        <v>239</v>
      </c>
      <c r="D125" s="23"/>
      <c r="E125" s="28" t="s">
        <v>240</v>
      </c>
      <c r="F125" s="32">
        <v>15</v>
      </c>
      <c r="G125" s="76" t="str">
        <f t="shared" si="6"/>
        <v/>
      </c>
      <c r="H125" s="48"/>
    </row>
    <row r="126" spans="1:8" ht="18" customHeight="1" x14ac:dyDescent="0.25">
      <c r="A126" s="45"/>
      <c r="B126" s="107" t="s">
        <v>137</v>
      </c>
      <c r="C126" s="109" t="s">
        <v>241</v>
      </c>
      <c r="D126" s="23"/>
      <c r="E126" s="28" t="s">
        <v>240</v>
      </c>
      <c r="F126" s="32">
        <v>40</v>
      </c>
      <c r="G126" s="76" t="str">
        <f t="shared" si="6"/>
        <v/>
      </c>
      <c r="H126" s="48"/>
    </row>
    <row r="127" spans="1:8" ht="18" customHeight="1" x14ac:dyDescent="0.25">
      <c r="A127" s="45"/>
      <c r="B127" s="107" t="s">
        <v>137</v>
      </c>
      <c r="C127" s="109" t="s">
        <v>242</v>
      </c>
      <c r="D127" s="23"/>
      <c r="E127" s="28" t="s">
        <v>240</v>
      </c>
      <c r="F127" s="32">
        <v>75</v>
      </c>
      <c r="G127" s="76" t="str">
        <f t="shared" si="6"/>
        <v/>
      </c>
      <c r="H127" s="48"/>
    </row>
    <row r="128" spans="1:8" ht="18" customHeight="1" x14ac:dyDescent="0.25">
      <c r="A128" s="45"/>
      <c r="B128" s="107" t="s">
        <v>137</v>
      </c>
      <c r="C128" s="109" t="s">
        <v>243</v>
      </c>
      <c r="D128" s="23"/>
      <c r="E128" s="28" t="s">
        <v>244</v>
      </c>
      <c r="F128" s="32">
        <v>175</v>
      </c>
      <c r="G128" s="76" t="str">
        <f t="shared" si="6"/>
        <v/>
      </c>
      <c r="H128" s="48"/>
    </row>
    <row r="129" spans="1:8" ht="18" customHeight="1" x14ac:dyDescent="0.25">
      <c r="A129" s="45"/>
      <c r="B129" s="107" t="s">
        <v>137</v>
      </c>
      <c r="C129" s="109" t="s">
        <v>245</v>
      </c>
      <c r="D129" s="23"/>
      <c r="E129" s="28" t="s">
        <v>244</v>
      </c>
      <c r="F129" s="32">
        <v>500</v>
      </c>
      <c r="G129" s="76" t="str">
        <f t="shared" si="6"/>
        <v/>
      </c>
      <c r="H129" s="48"/>
    </row>
    <row r="130" spans="1:8" ht="18" customHeight="1" x14ac:dyDescent="0.25">
      <c r="A130" s="45"/>
      <c r="B130" s="107" t="s">
        <v>137</v>
      </c>
      <c r="C130" s="109" t="s">
        <v>246</v>
      </c>
      <c r="D130" s="23"/>
      <c r="E130" s="28" t="s">
        <v>244</v>
      </c>
      <c r="F130" s="32">
        <v>750</v>
      </c>
      <c r="G130" s="76" t="str">
        <f t="shared" si="6"/>
        <v/>
      </c>
      <c r="H130" s="48"/>
    </row>
    <row r="131" spans="1:8" ht="18" customHeight="1" x14ac:dyDescent="0.25">
      <c r="A131" s="45"/>
      <c r="B131" s="107" t="s">
        <v>137</v>
      </c>
      <c r="C131" s="109" t="s">
        <v>247</v>
      </c>
      <c r="D131" s="23"/>
      <c r="E131" s="28" t="s">
        <v>244</v>
      </c>
      <c r="F131" s="32">
        <v>1000</v>
      </c>
      <c r="G131" s="76" t="str">
        <f t="shared" si="6"/>
        <v/>
      </c>
      <c r="H131" s="48"/>
    </row>
    <row r="132" spans="1:8" ht="18" customHeight="1" thickBot="1" x14ac:dyDescent="0.3">
      <c r="A132" s="45"/>
      <c r="B132" s="108" t="s">
        <v>137</v>
      </c>
      <c r="C132" s="110" t="s">
        <v>248</v>
      </c>
      <c r="D132" s="24"/>
      <c r="E132" s="33" t="s">
        <v>139</v>
      </c>
      <c r="F132" s="33">
        <v>0.6</v>
      </c>
      <c r="G132" s="78" t="str">
        <f t="shared" si="6"/>
        <v/>
      </c>
      <c r="H132" s="48"/>
    </row>
    <row r="133" spans="1:8" ht="18" customHeight="1" thickBot="1" x14ac:dyDescent="0.3">
      <c r="A133" s="45"/>
      <c r="C133" s="14"/>
      <c r="D133" s="14"/>
      <c r="E133" s="14"/>
      <c r="F133" s="11"/>
      <c r="G133" s="79">
        <f>SUM(G114:G132)</f>
        <v>0</v>
      </c>
      <c r="H133" s="48"/>
    </row>
    <row r="134" spans="1:8" ht="15.75" thickBot="1" x14ac:dyDescent="0.3">
      <c r="A134" s="45"/>
      <c r="C134" s="14"/>
      <c r="D134" s="14"/>
      <c r="E134" s="14"/>
      <c r="F134" s="14"/>
      <c r="G134" s="49"/>
      <c r="H134" s="48"/>
    </row>
    <row r="135" spans="1:8" ht="30" customHeight="1" x14ac:dyDescent="0.25">
      <c r="A135" s="45"/>
      <c r="B135" s="27" t="s">
        <v>23</v>
      </c>
      <c r="C135" s="6" t="s">
        <v>249</v>
      </c>
      <c r="D135" s="25" t="s">
        <v>37</v>
      </c>
      <c r="E135" s="25" t="s">
        <v>38</v>
      </c>
      <c r="F135" s="25" t="s">
        <v>39</v>
      </c>
      <c r="G135" s="26" t="s">
        <v>30</v>
      </c>
      <c r="H135" s="48"/>
    </row>
    <row r="136" spans="1:8" ht="18" customHeight="1" x14ac:dyDescent="0.25">
      <c r="A136" s="45"/>
      <c r="B136" s="30" t="s">
        <v>31</v>
      </c>
      <c r="C136" s="97" t="s">
        <v>250</v>
      </c>
      <c r="D136" s="23"/>
      <c r="E136" s="28" t="s">
        <v>205</v>
      </c>
      <c r="F136" s="32">
        <v>23</v>
      </c>
      <c r="G136" s="76" t="str">
        <f>IF(D136="","",IF((D136*F136)&lt;0,"DNQ",D136*F136))</f>
        <v/>
      </c>
      <c r="H136" s="48"/>
    </row>
    <row r="137" spans="1:8" ht="18" customHeight="1" x14ac:dyDescent="0.25">
      <c r="A137" s="45"/>
      <c r="B137" s="30" t="s">
        <v>31</v>
      </c>
      <c r="C137" s="97" t="s">
        <v>251</v>
      </c>
      <c r="D137" s="23"/>
      <c r="E137" s="28" t="s">
        <v>205</v>
      </c>
      <c r="F137" s="32">
        <v>38</v>
      </c>
      <c r="G137" s="76" t="str">
        <f t="shared" ref="G137:G144" si="7">IF(D137="","",IF((D137*F137)&lt;0,"DNQ",D137*F137))</f>
        <v/>
      </c>
      <c r="H137" s="48"/>
    </row>
    <row r="138" spans="1:8" ht="18" customHeight="1" x14ac:dyDescent="0.25">
      <c r="A138" s="45"/>
      <c r="B138" s="30" t="s">
        <v>31</v>
      </c>
      <c r="C138" s="97" t="s">
        <v>252</v>
      </c>
      <c r="D138" s="23"/>
      <c r="E138" s="28" t="s">
        <v>205</v>
      </c>
      <c r="F138" s="32">
        <v>67</v>
      </c>
      <c r="G138" s="76" t="str">
        <f t="shared" si="7"/>
        <v/>
      </c>
      <c r="H138" s="48"/>
    </row>
    <row r="139" spans="1:8" ht="18" customHeight="1" x14ac:dyDescent="0.25">
      <c r="A139" s="45"/>
      <c r="B139" s="30" t="s">
        <v>31</v>
      </c>
      <c r="C139" s="97" t="s">
        <v>253</v>
      </c>
      <c r="D139" s="23"/>
      <c r="E139" s="28" t="s">
        <v>205</v>
      </c>
      <c r="F139" s="32">
        <v>193</v>
      </c>
      <c r="G139" s="76" t="str">
        <f t="shared" si="7"/>
        <v/>
      </c>
      <c r="H139" s="48"/>
    </row>
    <row r="140" spans="1:8" ht="18" customHeight="1" x14ac:dyDescent="0.25">
      <c r="A140" s="45"/>
      <c r="B140" s="30" t="s">
        <v>31</v>
      </c>
      <c r="C140" s="97" t="s">
        <v>254</v>
      </c>
      <c r="D140" s="23"/>
      <c r="E140" s="28" t="s">
        <v>205</v>
      </c>
      <c r="F140" s="32">
        <v>296</v>
      </c>
      <c r="G140" s="76" t="str">
        <f t="shared" si="7"/>
        <v/>
      </c>
      <c r="H140" s="48"/>
    </row>
    <row r="141" spans="1:8" ht="18" customHeight="1" x14ac:dyDescent="0.25">
      <c r="A141" s="45"/>
      <c r="B141" s="30" t="s">
        <v>31</v>
      </c>
      <c r="C141" s="97" t="s">
        <v>255</v>
      </c>
      <c r="D141" s="23"/>
      <c r="E141" s="28" t="s">
        <v>205</v>
      </c>
      <c r="F141" s="32">
        <v>395</v>
      </c>
      <c r="G141" s="76" t="str">
        <f t="shared" si="7"/>
        <v/>
      </c>
      <c r="H141" s="48"/>
    </row>
    <row r="142" spans="1:8" ht="18" customHeight="1" x14ac:dyDescent="0.25">
      <c r="A142" s="45"/>
      <c r="B142" s="30" t="s">
        <v>31</v>
      </c>
      <c r="C142" s="97" t="s">
        <v>256</v>
      </c>
      <c r="D142" s="23"/>
      <c r="E142" s="28" t="s">
        <v>205</v>
      </c>
      <c r="F142" s="32">
        <v>513</v>
      </c>
      <c r="G142" s="76" t="str">
        <f t="shared" si="7"/>
        <v/>
      </c>
      <c r="H142" s="48"/>
    </row>
    <row r="143" spans="1:8" ht="18" customHeight="1" x14ac:dyDescent="0.25">
      <c r="A143" s="45"/>
      <c r="B143" s="30" t="s">
        <v>31</v>
      </c>
      <c r="C143" s="97" t="s">
        <v>257</v>
      </c>
      <c r="D143" s="23"/>
      <c r="E143" s="28" t="s">
        <v>205</v>
      </c>
      <c r="F143" s="32">
        <v>600</v>
      </c>
      <c r="G143" s="76" t="str">
        <f t="shared" si="7"/>
        <v/>
      </c>
      <c r="H143" s="48"/>
    </row>
    <row r="144" spans="1:8" ht="18" customHeight="1" thickBot="1" x14ac:dyDescent="0.3">
      <c r="A144" s="45"/>
      <c r="B144" s="31" t="s">
        <v>31</v>
      </c>
      <c r="C144" s="112" t="s">
        <v>258</v>
      </c>
      <c r="D144" s="24"/>
      <c r="E144" s="29" t="s">
        <v>188</v>
      </c>
      <c r="F144" s="33">
        <v>95</v>
      </c>
      <c r="G144" s="78" t="str">
        <f t="shared" si="7"/>
        <v/>
      </c>
      <c r="H144" s="48"/>
    </row>
    <row r="145" spans="1:8" ht="18" customHeight="1" thickBot="1" x14ac:dyDescent="0.3">
      <c r="A145" s="45"/>
      <c r="C145" s="14"/>
      <c r="D145" s="14"/>
      <c r="E145" s="14"/>
      <c r="F145" s="14"/>
      <c r="G145" s="79">
        <f>SUM(G136:G144)</f>
        <v>0</v>
      </c>
      <c r="H145" s="48"/>
    </row>
    <row r="146" spans="1:8" ht="18" customHeight="1" x14ac:dyDescent="0.25">
      <c r="A146" s="140" t="s">
        <v>808</v>
      </c>
      <c r="H146" s="48"/>
    </row>
    <row r="147" spans="1:8" x14ac:dyDescent="0.25">
      <c r="A147" s="141"/>
      <c r="B147" s="124" t="str">
        <f>'Version History &amp; Update Guide'!I3</f>
        <v>5.1.2025</v>
      </c>
    </row>
  </sheetData>
  <sheetProtection algorithmName="SHA-512" hashValue="cxxVlAMl5l4ti/99S+YJnme/P2no2lhT8ePdo23AVBTRoyDyz96kUrU2nPylA7/JMpNza9uBOguIk4hY/dzJgA==" saltValue="NKLQHnFn/Ec2gvwEy0EN2w==" spinCount="100000" sheet="1" selectLockedCells="1"/>
  <protectedRanges>
    <protectedRange sqref="D5:E27 C109:E110 D54:D71 D114:D132 D136:D144 D75:D105 D31:D50" name="HVAC"/>
  </protectedRanges>
  <mergeCells count="4">
    <mergeCell ref="C108:D108"/>
    <mergeCell ref="C109:D109"/>
    <mergeCell ref="C110:D110"/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downs'!$B$82:$B$110</xm:f>
          </x14:formula1>
          <xm:sqref>C109:C110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sheetPr>
    <pageSetUpPr fitToPage="1"/>
  </sheetPr>
  <dimension ref="A1:XFC237"/>
  <sheetViews>
    <sheetView zoomScale="80" zoomScaleNormal="80" workbookViewId="0">
      <pane ySplit="3" topLeftCell="A5" activePane="bottomLeft" state="frozen"/>
      <selection pane="bottomLeft" activeCell="E5" sqref="E5"/>
    </sheetView>
  </sheetViews>
  <sheetFormatPr defaultColWidth="0" defaultRowHeight="15" zeroHeight="1" x14ac:dyDescent="0.25"/>
  <cols>
    <col min="1" max="2" width="8.85546875" style="1" customWidth="1"/>
    <col min="3" max="3" width="121.5703125" style="1" customWidth="1"/>
    <col min="4" max="4" width="16.85546875" style="1" customWidth="1"/>
    <col min="5" max="5" width="17.140625" style="1" bestFit="1" customWidth="1"/>
    <col min="6" max="6" width="34.28515625" style="1" customWidth="1"/>
    <col min="7" max="7" width="20.7109375" style="1" customWidth="1"/>
    <col min="8" max="8" width="18.28515625" style="34" bestFit="1" customWidth="1"/>
    <col min="9" max="9" width="10.42578125" style="1" customWidth="1"/>
    <col min="10" max="10" width="13.85546875" style="1" hidden="1"/>
    <col min="11" max="16383" width="8.85546875" style="1" hidden="1"/>
    <col min="16384" max="16384" width="0.140625" style="1" customWidth="1"/>
  </cols>
  <sheetData>
    <row r="1" spans="1:10" ht="15.75" thickBot="1" x14ac:dyDescent="0.3">
      <c r="B1" s="42"/>
      <c r="C1" s="42"/>
      <c r="D1" s="42"/>
      <c r="E1" s="42"/>
      <c r="F1" s="42"/>
      <c r="G1" s="42"/>
      <c r="H1" s="43"/>
      <c r="I1" s="44"/>
    </row>
    <row r="2" spans="1:10" ht="34.5" thickBot="1" x14ac:dyDescent="0.55000000000000004">
      <c r="B2" s="46" t="s">
        <v>259</v>
      </c>
      <c r="D2" s="47"/>
      <c r="H2" s="80">
        <f>H7+H14+H50+H115+H188+H205+H234</f>
        <v>0</v>
      </c>
      <c r="I2" s="48"/>
    </row>
    <row r="3" spans="1:10" ht="15.75" thickBot="1" x14ac:dyDescent="0.3">
      <c r="I3" s="48"/>
    </row>
    <row r="4" spans="1:10" ht="30" customHeight="1" x14ac:dyDescent="0.25">
      <c r="A4" s="45"/>
      <c r="B4" s="27" t="s">
        <v>23</v>
      </c>
      <c r="C4" s="144" t="s">
        <v>793</v>
      </c>
      <c r="D4" s="144"/>
      <c r="E4" s="25" t="s">
        <v>37</v>
      </c>
      <c r="F4" s="25" t="s">
        <v>38</v>
      </c>
      <c r="G4" s="25" t="s">
        <v>39</v>
      </c>
      <c r="H4" s="26" t="s">
        <v>30</v>
      </c>
      <c r="I4" s="48"/>
      <c r="J4" s="4"/>
    </row>
    <row r="5" spans="1:10" ht="18" customHeight="1" x14ac:dyDescent="0.25">
      <c r="A5" s="45"/>
      <c r="B5" s="30" t="s">
        <v>31</v>
      </c>
      <c r="C5" s="146" t="s">
        <v>260</v>
      </c>
      <c r="D5" s="146"/>
      <c r="E5" s="23"/>
      <c r="F5" s="28" t="s">
        <v>792</v>
      </c>
      <c r="G5" s="32">
        <v>0.67</v>
      </c>
      <c r="H5" s="76" t="str">
        <f>IF(E5="","",IF((E5*G5)&lt;0,"DNQ",E5*G5))</f>
        <v/>
      </c>
      <c r="I5" s="48"/>
      <c r="J5" s="4"/>
    </row>
    <row r="6" spans="1:10" ht="18" customHeight="1" thickBot="1" x14ac:dyDescent="0.3">
      <c r="A6" s="45"/>
      <c r="B6" s="31" t="s">
        <v>31</v>
      </c>
      <c r="C6" s="145" t="s">
        <v>261</v>
      </c>
      <c r="D6" s="145"/>
      <c r="E6" s="24"/>
      <c r="F6" s="29" t="s">
        <v>792</v>
      </c>
      <c r="G6" s="33">
        <v>1.65</v>
      </c>
      <c r="H6" s="78" t="str">
        <f>IF(E6="","",IF((E6*G6)&lt;0,"DNQ",E5*G6))</f>
        <v/>
      </c>
      <c r="I6" s="48"/>
    </row>
    <row r="7" spans="1:10" ht="18" customHeight="1" thickBot="1" x14ac:dyDescent="0.3">
      <c r="A7" s="45"/>
      <c r="C7" s="14"/>
      <c r="D7" s="14"/>
      <c r="E7" s="14"/>
      <c r="F7" s="14"/>
      <c r="G7" s="11"/>
      <c r="H7" s="79">
        <f>SUM(H5:H6)</f>
        <v>0</v>
      </c>
      <c r="I7" s="48"/>
    </row>
    <row r="8" spans="1:10" ht="15.75" thickBot="1" x14ac:dyDescent="0.3">
      <c r="A8" s="45"/>
      <c r="C8" s="14"/>
      <c r="D8" s="14"/>
      <c r="E8" s="14"/>
      <c r="F8" s="14"/>
      <c r="G8" s="14"/>
      <c r="H8" s="49"/>
      <c r="I8" s="48"/>
    </row>
    <row r="9" spans="1:10" ht="30.6" customHeight="1" x14ac:dyDescent="0.25">
      <c r="A9" s="45"/>
      <c r="B9" s="27" t="s">
        <v>23</v>
      </c>
      <c r="C9" s="6" t="s">
        <v>262</v>
      </c>
      <c r="D9" s="25" t="s">
        <v>263</v>
      </c>
      <c r="E9" s="25" t="s">
        <v>264</v>
      </c>
      <c r="F9" s="25" t="s">
        <v>38</v>
      </c>
      <c r="G9" s="25" t="s">
        <v>39</v>
      </c>
      <c r="H9" s="26" t="s">
        <v>30</v>
      </c>
      <c r="I9" s="48"/>
    </row>
    <row r="10" spans="1:10" ht="18" customHeight="1" x14ac:dyDescent="0.25">
      <c r="A10" s="45"/>
      <c r="B10" s="30" t="s">
        <v>31</v>
      </c>
      <c r="C10" s="7"/>
      <c r="D10" s="28" t="str">
        <f>IF(C10="","",VLOOKUP(C10,'drop downs'!B:D,3,FALSE))</f>
        <v/>
      </c>
      <c r="E10" s="23"/>
      <c r="F10" s="28" t="s">
        <v>188</v>
      </c>
      <c r="G10" s="32">
        <v>65</v>
      </c>
      <c r="H10" s="76" t="str">
        <f>IF(C10="","",IF((D10*E10*G10)&lt;0,"DNQ",D10*E10*G10))</f>
        <v/>
      </c>
      <c r="I10" s="48"/>
    </row>
    <row r="11" spans="1:10" ht="18" customHeight="1" x14ac:dyDescent="0.25">
      <c r="A11" s="45"/>
      <c r="B11" s="30" t="s">
        <v>31</v>
      </c>
      <c r="C11" s="7"/>
      <c r="D11" s="28" t="str">
        <f>IF(C11="","",VLOOKUP(C11,'drop downs'!B:D,3,FALSE))</f>
        <v/>
      </c>
      <c r="E11" s="23"/>
      <c r="F11" s="28" t="s">
        <v>188</v>
      </c>
      <c r="G11" s="32">
        <v>65</v>
      </c>
      <c r="H11" s="76" t="str">
        <f>IF(C11="","",IF((D11*E11*G11)&lt;0,"DNQ",D11*E11*G11))</f>
        <v/>
      </c>
      <c r="I11" s="48"/>
    </row>
    <row r="12" spans="1:10" ht="18" customHeight="1" x14ac:dyDescent="0.25">
      <c r="A12" s="45"/>
      <c r="B12" s="30" t="s">
        <v>31</v>
      </c>
      <c r="C12" s="12" t="s">
        <v>265</v>
      </c>
      <c r="D12" s="23"/>
      <c r="E12" s="23"/>
      <c r="F12" s="28" t="s">
        <v>188</v>
      </c>
      <c r="G12" s="32">
        <v>32</v>
      </c>
      <c r="H12" s="76" t="str">
        <f t="shared" ref="H12" si="0">IF(E12="","",IF((D12*E12*G12)&lt;0,"DNQ",D12*E12*G12))</f>
        <v/>
      </c>
      <c r="I12" s="48"/>
    </row>
    <row r="13" spans="1:10" ht="18" customHeight="1" thickBot="1" x14ac:dyDescent="0.3">
      <c r="A13" s="45"/>
      <c r="B13" s="31" t="s">
        <v>31</v>
      </c>
      <c r="C13" s="13" t="s">
        <v>266</v>
      </c>
      <c r="D13" s="24"/>
      <c r="E13" s="24"/>
      <c r="F13" s="29" t="s">
        <v>205</v>
      </c>
      <c r="G13" s="33">
        <v>137</v>
      </c>
      <c r="H13" s="78" t="str">
        <f>IF(E13="","",IF((D13*E13*G13)&lt;0,"DNQ",D13*E13*G13))</f>
        <v/>
      </c>
      <c r="I13" s="48"/>
    </row>
    <row r="14" spans="1:10" ht="18" customHeight="1" thickBot="1" x14ac:dyDescent="0.3">
      <c r="A14" s="45"/>
      <c r="C14" s="14"/>
      <c r="D14" s="14"/>
      <c r="E14" s="14"/>
      <c r="F14" s="14"/>
      <c r="G14" s="11"/>
      <c r="H14" s="79">
        <f>SUM(H10:H13)</f>
        <v>0</v>
      </c>
      <c r="I14" s="48"/>
    </row>
    <row r="15" spans="1:10" ht="18" customHeight="1" thickBot="1" x14ac:dyDescent="0.3">
      <c r="A15" s="45"/>
      <c r="C15" s="14"/>
      <c r="D15" s="14"/>
      <c r="E15" s="14"/>
      <c r="F15" s="14"/>
      <c r="G15" s="14"/>
      <c r="H15" s="49"/>
      <c r="I15" s="48"/>
    </row>
    <row r="16" spans="1:10" ht="29.25" x14ac:dyDescent="0.25">
      <c r="A16" s="45"/>
      <c r="B16" s="27" t="s">
        <v>23</v>
      </c>
      <c r="C16" s="6" t="s">
        <v>267</v>
      </c>
      <c r="D16" s="91" t="s">
        <v>268</v>
      </c>
      <c r="E16" s="91" t="s">
        <v>269</v>
      </c>
      <c r="F16" s="25" t="s">
        <v>38</v>
      </c>
      <c r="G16" s="25" t="s">
        <v>39</v>
      </c>
      <c r="H16" s="26" t="s">
        <v>30</v>
      </c>
      <c r="I16" s="48"/>
    </row>
    <row r="17" spans="1:9" ht="18" customHeight="1" x14ac:dyDescent="0.25">
      <c r="A17" s="45"/>
      <c r="B17" s="30" t="s">
        <v>31</v>
      </c>
      <c r="C17" s="12" t="s">
        <v>270</v>
      </c>
      <c r="D17" s="23"/>
      <c r="E17" s="23"/>
      <c r="F17" s="28" t="s">
        <v>139</v>
      </c>
      <c r="G17" s="32">
        <v>7</v>
      </c>
      <c r="H17" s="76" t="str">
        <f>IF(E17="","",IF((D17*E17*G17)&lt;0,"DNQ",D17*E17*G17))</f>
        <v/>
      </c>
      <c r="I17" s="48"/>
    </row>
    <row r="18" spans="1:9" ht="18" customHeight="1" x14ac:dyDescent="0.25">
      <c r="A18" s="45"/>
      <c r="B18" s="30" t="s">
        <v>31</v>
      </c>
      <c r="C18" s="12" t="s">
        <v>271</v>
      </c>
      <c r="D18" s="23"/>
      <c r="E18" s="23"/>
      <c r="F18" s="28" t="s">
        <v>139</v>
      </c>
      <c r="G18" s="32">
        <v>5.5</v>
      </c>
      <c r="H18" s="76" t="str">
        <f t="shared" ref="H18:H49" si="1">IF(E18="","",IF((D18*E18*G18)&lt;0,"DNQ",D18*E18*G18))</f>
        <v/>
      </c>
      <c r="I18" s="48"/>
    </row>
    <row r="19" spans="1:9" ht="18" customHeight="1" x14ac:dyDescent="0.25">
      <c r="A19" s="45"/>
      <c r="B19" s="30" t="s">
        <v>31</v>
      </c>
      <c r="C19" s="12" t="s">
        <v>272</v>
      </c>
      <c r="D19" s="23"/>
      <c r="E19" s="23"/>
      <c r="F19" s="28" t="s">
        <v>139</v>
      </c>
      <c r="G19" s="32">
        <v>7.3</v>
      </c>
      <c r="H19" s="76" t="str">
        <f t="shared" si="1"/>
        <v/>
      </c>
      <c r="I19" s="48"/>
    </row>
    <row r="20" spans="1:9" ht="18" customHeight="1" x14ac:dyDescent="0.25">
      <c r="A20" s="45"/>
      <c r="B20" s="30" t="s">
        <v>31</v>
      </c>
      <c r="C20" s="12" t="s">
        <v>273</v>
      </c>
      <c r="D20" s="23"/>
      <c r="E20" s="23"/>
      <c r="F20" s="28" t="s">
        <v>139</v>
      </c>
      <c r="G20" s="32">
        <v>6</v>
      </c>
      <c r="H20" s="76" t="str">
        <f t="shared" si="1"/>
        <v/>
      </c>
      <c r="I20" s="48"/>
    </row>
    <row r="21" spans="1:9" ht="18" customHeight="1" x14ac:dyDescent="0.25">
      <c r="A21" s="45"/>
      <c r="B21" s="30" t="s">
        <v>31</v>
      </c>
      <c r="C21" s="12" t="s">
        <v>274</v>
      </c>
      <c r="D21" s="23"/>
      <c r="E21" s="23"/>
      <c r="F21" s="28" t="s">
        <v>139</v>
      </c>
      <c r="G21" s="32">
        <v>6.1</v>
      </c>
      <c r="H21" s="76" t="str">
        <f t="shared" si="1"/>
        <v/>
      </c>
      <c r="I21" s="48"/>
    </row>
    <row r="22" spans="1:9" ht="18" customHeight="1" x14ac:dyDescent="0.25">
      <c r="A22" s="45"/>
      <c r="B22" s="30" t="s">
        <v>31</v>
      </c>
      <c r="C22" s="12" t="s">
        <v>275</v>
      </c>
      <c r="D22" s="23"/>
      <c r="E22" s="23"/>
      <c r="F22" s="28" t="s">
        <v>139</v>
      </c>
      <c r="G22" s="32">
        <v>5.2</v>
      </c>
      <c r="H22" s="76" t="str">
        <f t="shared" si="1"/>
        <v/>
      </c>
      <c r="I22" s="48"/>
    </row>
    <row r="23" spans="1:9" ht="18" customHeight="1" x14ac:dyDescent="0.25">
      <c r="A23" s="45"/>
      <c r="B23" s="30" t="s">
        <v>31</v>
      </c>
      <c r="C23" s="12" t="s">
        <v>276</v>
      </c>
      <c r="D23" s="23"/>
      <c r="E23" s="23"/>
      <c r="F23" s="28" t="s">
        <v>139</v>
      </c>
      <c r="G23" s="32">
        <v>3.8</v>
      </c>
      <c r="H23" s="76" t="str">
        <f t="shared" si="1"/>
        <v/>
      </c>
      <c r="I23" s="48"/>
    </row>
    <row r="24" spans="1:9" ht="18" customHeight="1" x14ac:dyDescent="0.25">
      <c r="A24" s="45"/>
      <c r="B24" s="30" t="s">
        <v>31</v>
      </c>
      <c r="C24" s="12" t="s">
        <v>277</v>
      </c>
      <c r="D24" s="23"/>
      <c r="E24" s="23"/>
      <c r="F24" s="28" t="s">
        <v>139</v>
      </c>
      <c r="G24" s="32">
        <v>3</v>
      </c>
      <c r="H24" s="76" t="str">
        <f t="shared" si="1"/>
        <v/>
      </c>
      <c r="I24" s="48"/>
    </row>
    <row r="25" spans="1:9" ht="18" customHeight="1" x14ac:dyDescent="0.25">
      <c r="A25" s="45"/>
      <c r="B25" s="30" t="s">
        <v>31</v>
      </c>
      <c r="C25" s="12" t="s">
        <v>278</v>
      </c>
      <c r="D25" s="23"/>
      <c r="E25" s="23"/>
      <c r="F25" s="28" t="s">
        <v>139</v>
      </c>
      <c r="G25" s="32">
        <v>4</v>
      </c>
      <c r="H25" s="76" t="str">
        <f t="shared" si="1"/>
        <v/>
      </c>
      <c r="I25" s="48"/>
    </row>
    <row r="26" spans="1:9" ht="18" customHeight="1" x14ac:dyDescent="0.25">
      <c r="A26" s="45"/>
      <c r="B26" s="30" t="s">
        <v>31</v>
      </c>
      <c r="C26" s="12" t="s">
        <v>279</v>
      </c>
      <c r="D26" s="23"/>
      <c r="E26" s="23"/>
      <c r="F26" s="28" t="s">
        <v>139</v>
      </c>
      <c r="G26" s="32">
        <v>3.3</v>
      </c>
      <c r="H26" s="76" t="str">
        <f t="shared" si="1"/>
        <v/>
      </c>
      <c r="I26" s="48"/>
    </row>
    <row r="27" spans="1:9" ht="18" customHeight="1" x14ac:dyDescent="0.25">
      <c r="A27" s="45"/>
      <c r="B27" s="30" t="s">
        <v>31</v>
      </c>
      <c r="C27" s="12" t="s">
        <v>280</v>
      </c>
      <c r="D27" s="23"/>
      <c r="E27" s="23"/>
      <c r="F27" s="28" t="s">
        <v>139</v>
      </c>
      <c r="G27" s="32">
        <v>3.3</v>
      </c>
      <c r="H27" s="76" t="str">
        <f t="shared" si="1"/>
        <v/>
      </c>
      <c r="I27" s="48"/>
    </row>
    <row r="28" spans="1:9" ht="18" customHeight="1" x14ac:dyDescent="0.25">
      <c r="A28" s="45"/>
      <c r="B28" s="30" t="s">
        <v>31</v>
      </c>
      <c r="C28" s="12" t="s">
        <v>281</v>
      </c>
      <c r="D28" s="23"/>
      <c r="E28" s="23"/>
      <c r="F28" s="28" t="s">
        <v>139</v>
      </c>
      <c r="G28" s="32">
        <v>2.8</v>
      </c>
      <c r="H28" s="76" t="str">
        <f t="shared" si="1"/>
        <v/>
      </c>
      <c r="I28" s="48"/>
    </row>
    <row r="29" spans="1:9" ht="18" customHeight="1" x14ac:dyDescent="0.25">
      <c r="A29" s="45"/>
      <c r="B29" s="30" t="s">
        <v>31</v>
      </c>
      <c r="C29" s="12" t="s">
        <v>282</v>
      </c>
      <c r="D29" s="23"/>
      <c r="E29" s="23"/>
      <c r="F29" s="28" t="s">
        <v>139</v>
      </c>
      <c r="G29" s="32">
        <v>25</v>
      </c>
      <c r="H29" s="76" t="str">
        <f t="shared" si="1"/>
        <v/>
      </c>
      <c r="I29" s="48"/>
    </row>
    <row r="30" spans="1:9" ht="18" customHeight="1" x14ac:dyDescent="0.25">
      <c r="A30" s="45"/>
      <c r="B30" s="30" t="s">
        <v>31</v>
      </c>
      <c r="C30" s="12" t="s">
        <v>283</v>
      </c>
      <c r="D30" s="23"/>
      <c r="E30" s="23"/>
      <c r="F30" s="28" t="s">
        <v>139</v>
      </c>
      <c r="G30" s="32">
        <v>26</v>
      </c>
      <c r="H30" s="76" t="str">
        <f t="shared" si="1"/>
        <v/>
      </c>
      <c r="I30" s="48"/>
    </row>
    <row r="31" spans="1:9" ht="18" customHeight="1" x14ac:dyDescent="0.25">
      <c r="A31" s="45"/>
      <c r="B31" s="30" t="s">
        <v>31</v>
      </c>
      <c r="C31" s="12" t="s">
        <v>284</v>
      </c>
      <c r="D31" s="23"/>
      <c r="E31" s="23"/>
      <c r="F31" s="28" t="s">
        <v>139</v>
      </c>
      <c r="G31" s="32">
        <v>29</v>
      </c>
      <c r="H31" s="76" t="str">
        <f t="shared" si="1"/>
        <v/>
      </c>
      <c r="I31" s="48"/>
    </row>
    <row r="32" spans="1:9" ht="18" customHeight="1" x14ac:dyDescent="0.25">
      <c r="A32" s="45"/>
      <c r="B32" s="30" t="s">
        <v>31</v>
      </c>
      <c r="C32" s="12" t="s">
        <v>285</v>
      </c>
      <c r="D32" s="23"/>
      <c r="E32" s="23"/>
      <c r="F32" s="28" t="s">
        <v>139</v>
      </c>
      <c r="G32" s="32">
        <v>19</v>
      </c>
      <c r="H32" s="76" t="str">
        <f t="shared" si="1"/>
        <v/>
      </c>
      <c r="I32" s="48"/>
    </row>
    <row r="33" spans="1:9" ht="18" customHeight="1" x14ac:dyDescent="0.25">
      <c r="A33" s="45"/>
      <c r="B33" s="30" t="s">
        <v>31</v>
      </c>
      <c r="C33" s="12" t="s">
        <v>286</v>
      </c>
      <c r="D33" s="23"/>
      <c r="E33" s="23"/>
      <c r="F33" s="28" t="s">
        <v>139</v>
      </c>
      <c r="G33" s="32">
        <v>18</v>
      </c>
      <c r="H33" s="76" t="str">
        <f t="shared" si="1"/>
        <v/>
      </c>
      <c r="I33" s="48"/>
    </row>
    <row r="34" spans="1:9" ht="18" customHeight="1" x14ac:dyDescent="0.25">
      <c r="A34" s="45"/>
      <c r="B34" s="30" t="s">
        <v>31</v>
      </c>
      <c r="C34" s="12" t="s">
        <v>287</v>
      </c>
      <c r="D34" s="23"/>
      <c r="E34" s="23"/>
      <c r="F34" s="28" t="s">
        <v>139</v>
      </c>
      <c r="G34" s="32">
        <v>18</v>
      </c>
      <c r="H34" s="76" t="str">
        <f t="shared" si="1"/>
        <v/>
      </c>
      <c r="I34" s="48"/>
    </row>
    <row r="35" spans="1:9" ht="18" customHeight="1" x14ac:dyDescent="0.25">
      <c r="A35" s="45"/>
      <c r="B35" s="30" t="s">
        <v>31</v>
      </c>
      <c r="C35" s="12" t="s">
        <v>288</v>
      </c>
      <c r="D35" s="23"/>
      <c r="E35" s="23"/>
      <c r="F35" s="28" t="s">
        <v>139</v>
      </c>
      <c r="G35" s="32">
        <v>9.6</v>
      </c>
      <c r="H35" s="76" t="str">
        <f t="shared" si="1"/>
        <v/>
      </c>
      <c r="I35" s="48"/>
    </row>
    <row r="36" spans="1:9" ht="18" customHeight="1" x14ac:dyDescent="0.25">
      <c r="A36" s="45"/>
      <c r="B36" s="30" t="s">
        <v>31</v>
      </c>
      <c r="C36" s="12" t="s">
        <v>289</v>
      </c>
      <c r="D36" s="23"/>
      <c r="E36" s="23"/>
      <c r="F36" s="28" t="s">
        <v>139</v>
      </c>
      <c r="G36" s="32">
        <v>12</v>
      </c>
      <c r="H36" s="76" t="str">
        <f t="shared" si="1"/>
        <v/>
      </c>
      <c r="I36" s="48"/>
    </row>
    <row r="37" spans="1:9" ht="18" customHeight="1" x14ac:dyDescent="0.25">
      <c r="A37" s="45"/>
      <c r="B37" s="30" t="s">
        <v>31</v>
      </c>
      <c r="C37" s="12" t="s">
        <v>290</v>
      </c>
      <c r="D37" s="23"/>
      <c r="E37" s="23"/>
      <c r="F37" s="28" t="s">
        <v>139</v>
      </c>
      <c r="G37" s="32">
        <v>16</v>
      </c>
      <c r="H37" s="76" t="str">
        <f t="shared" si="1"/>
        <v/>
      </c>
      <c r="I37" s="48"/>
    </row>
    <row r="38" spans="1:9" ht="18" customHeight="1" x14ac:dyDescent="0.25">
      <c r="A38" s="45"/>
      <c r="B38" s="30" t="s">
        <v>31</v>
      </c>
      <c r="C38" s="12" t="s">
        <v>291</v>
      </c>
      <c r="D38" s="23"/>
      <c r="E38" s="23"/>
      <c r="F38" s="28" t="s">
        <v>139</v>
      </c>
      <c r="G38" s="32">
        <v>4</v>
      </c>
      <c r="H38" s="76" t="str">
        <f t="shared" si="1"/>
        <v/>
      </c>
      <c r="I38" s="48"/>
    </row>
    <row r="39" spans="1:9" ht="18" customHeight="1" x14ac:dyDescent="0.25">
      <c r="A39" s="45"/>
      <c r="B39" s="30" t="s">
        <v>31</v>
      </c>
      <c r="C39" s="12" t="s">
        <v>292</v>
      </c>
      <c r="D39" s="23"/>
      <c r="E39" s="23"/>
      <c r="F39" s="28" t="s">
        <v>139</v>
      </c>
      <c r="G39" s="32">
        <v>3.25</v>
      </c>
      <c r="H39" s="76" t="str">
        <f t="shared" si="1"/>
        <v/>
      </c>
      <c r="I39" s="48"/>
    </row>
    <row r="40" spans="1:9" ht="18" customHeight="1" x14ac:dyDescent="0.25">
      <c r="A40" s="45"/>
      <c r="B40" s="30" t="s">
        <v>31</v>
      </c>
      <c r="C40" s="12" t="s">
        <v>293</v>
      </c>
      <c r="D40" s="23"/>
      <c r="E40" s="23"/>
      <c r="F40" s="28" t="s">
        <v>139</v>
      </c>
      <c r="G40" s="32">
        <v>3.1</v>
      </c>
      <c r="H40" s="76" t="str">
        <f t="shared" si="1"/>
        <v/>
      </c>
      <c r="I40" s="48"/>
    </row>
    <row r="41" spans="1:9" ht="18" customHeight="1" x14ac:dyDescent="0.25">
      <c r="A41" s="45"/>
      <c r="B41" s="30" t="s">
        <v>31</v>
      </c>
      <c r="C41" s="12" t="s">
        <v>294</v>
      </c>
      <c r="D41" s="23"/>
      <c r="E41" s="23"/>
      <c r="F41" s="28" t="s">
        <v>139</v>
      </c>
      <c r="G41" s="32">
        <v>4.2</v>
      </c>
      <c r="H41" s="76" t="str">
        <f t="shared" si="1"/>
        <v/>
      </c>
      <c r="I41" s="48"/>
    </row>
    <row r="42" spans="1:9" ht="18" customHeight="1" x14ac:dyDescent="0.25">
      <c r="A42" s="45"/>
      <c r="B42" s="30" t="s">
        <v>31</v>
      </c>
      <c r="C42" s="12" t="s">
        <v>295</v>
      </c>
      <c r="D42" s="23"/>
      <c r="E42" s="23"/>
      <c r="F42" s="28" t="s">
        <v>139</v>
      </c>
      <c r="G42" s="32">
        <v>3.5</v>
      </c>
      <c r="H42" s="76" t="str">
        <f t="shared" si="1"/>
        <v/>
      </c>
      <c r="I42" s="48"/>
    </row>
    <row r="43" spans="1:9" ht="18" customHeight="1" x14ac:dyDescent="0.25">
      <c r="A43" s="45"/>
      <c r="B43" s="30" t="s">
        <v>31</v>
      </c>
      <c r="C43" s="12" t="s">
        <v>296</v>
      </c>
      <c r="D43" s="23"/>
      <c r="E43" s="23"/>
      <c r="F43" s="28" t="s">
        <v>139</v>
      </c>
      <c r="G43" s="32">
        <v>3.5</v>
      </c>
      <c r="H43" s="76" t="str">
        <f t="shared" si="1"/>
        <v/>
      </c>
      <c r="I43" s="48"/>
    </row>
    <row r="44" spans="1:9" ht="18" customHeight="1" x14ac:dyDescent="0.25">
      <c r="A44" s="45"/>
      <c r="B44" s="30" t="s">
        <v>31</v>
      </c>
      <c r="C44" s="12" t="s">
        <v>297</v>
      </c>
      <c r="D44" s="23"/>
      <c r="E44" s="23"/>
      <c r="F44" s="28" t="s">
        <v>139</v>
      </c>
      <c r="G44" s="32">
        <v>3.5</v>
      </c>
      <c r="H44" s="76" t="str">
        <f t="shared" si="1"/>
        <v/>
      </c>
      <c r="I44" s="48"/>
    </row>
    <row r="45" spans="1:9" ht="18" customHeight="1" x14ac:dyDescent="0.25">
      <c r="A45" s="45"/>
      <c r="B45" s="30" t="s">
        <v>31</v>
      </c>
      <c r="C45" s="12" t="s">
        <v>298</v>
      </c>
      <c r="D45" s="23"/>
      <c r="E45" s="23"/>
      <c r="F45" s="28" t="s">
        <v>139</v>
      </c>
      <c r="G45" s="32">
        <v>3</v>
      </c>
      <c r="H45" s="76" t="str">
        <f t="shared" si="1"/>
        <v/>
      </c>
      <c r="I45" s="48"/>
    </row>
    <row r="46" spans="1:9" ht="18" customHeight="1" x14ac:dyDescent="0.25">
      <c r="A46" s="45"/>
      <c r="B46" s="30" t="s">
        <v>31</v>
      </c>
      <c r="C46" s="12" t="s">
        <v>299</v>
      </c>
      <c r="D46" s="23"/>
      <c r="E46" s="23"/>
      <c r="F46" s="28" t="s">
        <v>139</v>
      </c>
      <c r="G46" s="32">
        <v>3</v>
      </c>
      <c r="H46" s="76" t="str">
        <f t="shared" si="1"/>
        <v/>
      </c>
      <c r="I46" s="48"/>
    </row>
    <row r="47" spans="1:9" ht="18" customHeight="1" x14ac:dyDescent="0.25">
      <c r="A47" s="45"/>
      <c r="B47" s="30" t="s">
        <v>31</v>
      </c>
      <c r="C47" s="12" t="s">
        <v>300</v>
      </c>
      <c r="D47" s="23"/>
      <c r="E47" s="23"/>
      <c r="F47" s="28" t="s">
        <v>139</v>
      </c>
      <c r="G47" s="32">
        <v>25</v>
      </c>
      <c r="H47" s="76" t="str">
        <f t="shared" si="1"/>
        <v/>
      </c>
      <c r="I47" s="48"/>
    </row>
    <row r="48" spans="1:9" ht="18" customHeight="1" x14ac:dyDescent="0.25">
      <c r="A48" s="45"/>
      <c r="B48" s="30" t="s">
        <v>31</v>
      </c>
      <c r="C48" s="12" t="s">
        <v>301</v>
      </c>
      <c r="D48" s="23"/>
      <c r="E48" s="23"/>
      <c r="F48" s="28" t="s">
        <v>139</v>
      </c>
      <c r="G48" s="32">
        <v>26</v>
      </c>
      <c r="H48" s="76" t="str">
        <f t="shared" si="1"/>
        <v/>
      </c>
      <c r="I48" s="48"/>
    </row>
    <row r="49" spans="1:10" ht="18" customHeight="1" thickBot="1" x14ac:dyDescent="0.3">
      <c r="A49" s="45"/>
      <c r="B49" s="31" t="s">
        <v>31</v>
      </c>
      <c r="C49" s="13" t="s">
        <v>302</v>
      </c>
      <c r="D49" s="24"/>
      <c r="E49" s="24"/>
      <c r="F49" s="29" t="s">
        <v>139</v>
      </c>
      <c r="G49" s="33">
        <v>29</v>
      </c>
      <c r="H49" s="78" t="str">
        <f t="shared" si="1"/>
        <v/>
      </c>
      <c r="I49" s="48"/>
    </row>
    <row r="50" spans="1:10" ht="18" customHeight="1" thickBot="1" x14ac:dyDescent="0.35">
      <c r="A50" s="45"/>
      <c r="C50" s="14"/>
      <c r="D50" s="14"/>
      <c r="E50" s="14"/>
      <c r="F50" s="14"/>
      <c r="G50" s="14"/>
      <c r="H50" s="79">
        <f>SUM(H17:H49)</f>
        <v>0</v>
      </c>
      <c r="I50" s="48"/>
      <c r="J50" s="3"/>
    </row>
    <row r="51" spans="1:10" ht="15.75" thickBot="1" x14ac:dyDescent="0.3">
      <c r="A51" s="45"/>
      <c r="C51" s="14"/>
      <c r="D51" s="14"/>
      <c r="E51" s="14"/>
      <c r="F51" s="14"/>
      <c r="G51" s="14"/>
      <c r="H51" s="49"/>
      <c r="I51" s="48"/>
    </row>
    <row r="52" spans="1:10" ht="30" customHeight="1" x14ac:dyDescent="0.25">
      <c r="A52" s="45"/>
      <c r="B52" s="27" t="s">
        <v>23</v>
      </c>
      <c r="C52" s="144" t="s">
        <v>303</v>
      </c>
      <c r="D52" s="144"/>
      <c r="E52" s="25" t="s">
        <v>37</v>
      </c>
      <c r="F52" s="25" t="s">
        <v>38</v>
      </c>
      <c r="G52" s="25" t="s">
        <v>39</v>
      </c>
      <c r="H52" s="26" t="s">
        <v>30</v>
      </c>
      <c r="I52" s="48"/>
    </row>
    <row r="53" spans="1:10" ht="18" customHeight="1" x14ac:dyDescent="0.25">
      <c r="A53" s="45"/>
      <c r="B53" s="30" t="s">
        <v>31</v>
      </c>
      <c r="C53" s="146" t="s">
        <v>304</v>
      </c>
      <c r="D53" s="146"/>
      <c r="E53" s="23"/>
      <c r="F53" s="28" t="s">
        <v>305</v>
      </c>
      <c r="G53" s="32">
        <v>79</v>
      </c>
      <c r="H53" s="76" t="str">
        <f t="shared" ref="H53:H114" si="2">IF(E53="","",IF((E53*G53)&lt;0,"DNQ",E53*G53))</f>
        <v/>
      </c>
      <c r="I53" s="48"/>
    </row>
    <row r="54" spans="1:10" ht="18" customHeight="1" x14ac:dyDescent="0.25">
      <c r="A54" s="45"/>
      <c r="B54" s="30" t="s">
        <v>31</v>
      </c>
      <c r="C54" s="146" t="s">
        <v>306</v>
      </c>
      <c r="D54" s="146"/>
      <c r="E54" s="23"/>
      <c r="F54" s="28" t="s">
        <v>305</v>
      </c>
      <c r="G54" s="32">
        <v>158</v>
      </c>
      <c r="H54" s="76" t="str">
        <f t="shared" si="2"/>
        <v/>
      </c>
      <c r="I54" s="48"/>
    </row>
    <row r="55" spans="1:10" ht="18" customHeight="1" x14ac:dyDescent="0.25">
      <c r="A55" s="45"/>
      <c r="B55" s="30" t="s">
        <v>31</v>
      </c>
      <c r="C55" s="146" t="s">
        <v>307</v>
      </c>
      <c r="D55" s="146"/>
      <c r="E55" s="23"/>
      <c r="F55" s="28" t="s">
        <v>305</v>
      </c>
      <c r="G55" s="32">
        <v>237</v>
      </c>
      <c r="H55" s="76" t="str">
        <f t="shared" si="2"/>
        <v/>
      </c>
      <c r="I55" s="48"/>
    </row>
    <row r="56" spans="1:10" ht="18" customHeight="1" x14ac:dyDescent="0.25">
      <c r="A56" s="45"/>
      <c r="B56" s="30" t="s">
        <v>31</v>
      </c>
      <c r="C56" s="146" t="s">
        <v>308</v>
      </c>
      <c r="D56" s="146"/>
      <c r="E56" s="23"/>
      <c r="F56" s="28" t="s">
        <v>305</v>
      </c>
      <c r="G56" s="32">
        <v>316</v>
      </c>
      <c r="H56" s="76" t="str">
        <f t="shared" si="2"/>
        <v/>
      </c>
      <c r="I56" s="48"/>
    </row>
    <row r="57" spans="1:10" ht="18" customHeight="1" x14ac:dyDescent="0.25">
      <c r="A57" s="45"/>
      <c r="B57" s="30" t="s">
        <v>31</v>
      </c>
      <c r="C57" s="146" t="s">
        <v>309</v>
      </c>
      <c r="D57" s="146"/>
      <c r="E57" s="23"/>
      <c r="F57" s="28" t="s">
        <v>305</v>
      </c>
      <c r="G57" s="32">
        <v>316</v>
      </c>
      <c r="H57" s="76" t="str">
        <f t="shared" si="2"/>
        <v/>
      </c>
      <c r="I57" s="48"/>
    </row>
    <row r="58" spans="1:10" ht="18" customHeight="1" x14ac:dyDescent="0.25">
      <c r="A58" s="45"/>
      <c r="B58" s="30" t="s">
        <v>31</v>
      </c>
      <c r="C58" s="146" t="s">
        <v>310</v>
      </c>
      <c r="D58" s="146"/>
      <c r="E58" s="23"/>
      <c r="F58" s="28" t="s">
        <v>305</v>
      </c>
      <c r="G58" s="32">
        <v>631</v>
      </c>
      <c r="H58" s="76" t="str">
        <f t="shared" si="2"/>
        <v/>
      </c>
      <c r="I58" s="48"/>
    </row>
    <row r="59" spans="1:10" ht="18" customHeight="1" x14ac:dyDescent="0.25">
      <c r="A59" s="45"/>
      <c r="B59" s="30" t="s">
        <v>31</v>
      </c>
      <c r="C59" s="146" t="s">
        <v>311</v>
      </c>
      <c r="D59" s="146"/>
      <c r="E59" s="23"/>
      <c r="F59" s="28" t="s">
        <v>305</v>
      </c>
      <c r="G59" s="32">
        <v>950</v>
      </c>
      <c r="H59" s="76" t="str">
        <f t="shared" si="2"/>
        <v/>
      </c>
      <c r="I59" s="48"/>
    </row>
    <row r="60" spans="1:10" ht="18" customHeight="1" x14ac:dyDescent="0.25">
      <c r="A60" s="45"/>
      <c r="B60" s="30" t="s">
        <v>31</v>
      </c>
      <c r="C60" s="146" t="s">
        <v>312</v>
      </c>
      <c r="D60" s="146"/>
      <c r="E60" s="23"/>
      <c r="F60" s="28" t="s">
        <v>305</v>
      </c>
      <c r="G60" s="32">
        <v>1260</v>
      </c>
      <c r="H60" s="76" t="str">
        <f t="shared" si="2"/>
        <v/>
      </c>
      <c r="I60" s="48"/>
    </row>
    <row r="61" spans="1:10" ht="18" customHeight="1" x14ac:dyDescent="0.25">
      <c r="A61" s="45"/>
      <c r="B61" s="30" t="s">
        <v>31</v>
      </c>
      <c r="C61" s="146" t="s">
        <v>313</v>
      </c>
      <c r="D61" s="146"/>
      <c r="E61" s="23"/>
      <c r="F61" s="28" t="s">
        <v>305</v>
      </c>
      <c r="G61" s="32">
        <v>710</v>
      </c>
      <c r="H61" s="76" t="str">
        <f t="shared" si="2"/>
        <v/>
      </c>
      <c r="I61" s="48"/>
    </row>
    <row r="62" spans="1:10" ht="18" customHeight="1" x14ac:dyDescent="0.25">
      <c r="A62" s="45"/>
      <c r="B62" s="30" t="s">
        <v>31</v>
      </c>
      <c r="C62" s="146" t="s">
        <v>314</v>
      </c>
      <c r="D62" s="146"/>
      <c r="E62" s="23"/>
      <c r="F62" s="28" t="s">
        <v>305</v>
      </c>
      <c r="G62" s="32">
        <v>1420</v>
      </c>
      <c r="H62" s="76" t="str">
        <f t="shared" si="2"/>
        <v/>
      </c>
      <c r="I62" s="48"/>
    </row>
    <row r="63" spans="1:10" ht="18" customHeight="1" x14ac:dyDescent="0.25">
      <c r="A63" s="45"/>
      <c r="B63" s="30" t="s">
        <v>31</v>
      </c>
      <c r="C63" s="146" t="s">
        <v>315</v>
      </c>
      <c r="D63" s="146"/>
      <c r="E63" s="23"/>
      <c r="F63" s="28" t="s">
        <v>305</v>
      </c>
      <c r="G63" s="32">
        <v>2130</v>
      </c>
      <c r="H63" s="76" t="str">
        <f t="shared" si="2"/>
        <v/>
      </c>
      <c r="I63" s="48"/>
    </row>
    <row r="64" spans="1:10" ht="18" customHeight="1" x14ac:dyDescent="0.25">
      <c r="A64" s="45"/>
      <c r="B64" s="30" t="s">
        <v>31</v>
      </c>
      <c r="C64" s="146" t="s">
        <v>316</v>
      </c>
      <c r="D64" s="146"/>
      <c r="E64" s="23"/>
      <c r="F64" s="28" t="s">
        <v>305</v>
      </c>
      <c r="G64" s="32">
        <v>2840</v>
      </c>
      <c r="H64" s="76" t="str">
        <f t="shared" si="2"/>
        <v/>
      </c>
      <c r="I64" s="48"/>
    </row>
    <row r="65" spans="1:9" ht="18" customHeight="1" x14ac:dyDescent="0.25">
      <c r="A65" s="45"/>
      <c r="B65" s="30" t="s">
        <v>31</v>
      </c>
      <c r="C65" s="146" t="s">
        <v>317</v>
      </c>
      <c r="D65" s="146"/>
      <c r="E65" s="23"/>
      <c r="F65" s="28" t="s">
        <v>305</v>
      </c>
      <c r="G65" s="32">
        <v>1260</v>
      </c>
      <c r="H65" s="76" t="str">
        <f t="shared" si="2"/>
        <v/>
      </c>
      <c r="I65" s="48"/>
    </row>
    <row r="66" spans="1:9" ht="18" customHeight="1" x14ac:dyDescent="0.25">
      <c r="A66" s="45"/>
      <c r="B66" s="30" t="s">
        <v>31</v>
      </c>
      <c r="C66" s="146" t="s">
        <v>318</v>
      </c>
      <c r="D66" s="146"/>
      <c r="E66" s="23"/>
      <c r="F66" s="28" t="s">
        <v>305</v>
      </c>
      <c r="G66" s="32">
        <v>2520</v>
      </c>
      <c r="H66" s="76" t="str">
        <f t="shared" si="2"/>
        <v/>
      </c>
      <c r="I66" s="48"/>
    </row>
    <row r="67" spans="1:9" ht="18" customHeight="1" x14ac:dyDescent="0.25">
      <c r="A67" s="45"/>
      <c r="B67" s="30" t="s">
        <v>31</v>
      </c>
      <c r="C67" s="146" t="s">
        <v>319</v>
      </c>
      <c r="D67" s="146"/>
      <c r="E67" s="23"/>
      <c r="F67" s="28" t="s">
        <v>305</v>
      </c>
      <c r="G67" s="32">
        <v>3780</v>
      </c>
      <c r="H67" s="76" t="str">
        <f t="shared" si="2"/>
        <v/>
      </c>
      <c r="I67" s="48"/>
    </row>
    <row r="68" spans="1:9" ht="18" customHeight="1" x14ac:dyDescent="0.25">
      <c r="A68" s="45"/>
      <c r="B68" s="30" t="s">
        <v>31</v>
      </c>
      <c r="C68" s="146" t="s">
        <v>320</v>
      </c>
      <c r="D68" s="146"/>
      <c r="E68" s="23"/>
      <c r="F68" s="28" t="s">
        <v>305</v>
      </c>
      <c r="G68" s="32">
        <v>5050</v>
      </c>
      <c r="H68" s="76" t="str">
        <f t="shared" si="2"/>
        <v/>
      </c>
      <c r="I68" s="48"/>
    </row>
    <row r="69" spans="1:9" ht="18" customHeight="1" x14ac:dyDescent="0.25">
      <c r="A69" s="45"/>
      <c r="B69" s="30" t="s">
        <v>31</v>
      </c>
      <c r="C69" s="153" t="s">
        <v>321</v>
      </c>
      <c r="D69" s="155"/>
      <c r="E69" s="23"/>
      <c r="F69" s="28" t="s">
        <v>305</v>
      </c>
      <c r="G69" s="32">
        <v>158</v>
      </c>
      <c r="H69" s="76" t="str">
        <f t="shared" si="2"/>
        <v/>
      </c>
      <c r="I69" s="48"/>
    </row>
    <row r="70" spans="1:9" ht="18" customHeight="1" x14ac:dyDescent="0.25">
      <c r="A70" s="45"/>
      <c r="B70" s="30" t="s">
        <v>31</v>
      </c>
      <c r="C70" s="153" t="s">
        <v>322</v>
      </c>
      <c r="D70" s="155"/>
      <c r="E70" s="23"/>
      <c r="F70" s="28" t="s">
        <v>305</v>
      </c>
      <c r="G70" s="32">
        <v>190</v>
      </c>
      <c r="H70" s="76" t="str">
        <f t="shared" si="2"/>
        <v/>
      </c>
      <c r="I70" s="48"/>
    </row>
    <row r="71" spans="1:9" ht="18" customHeight="1" x14ac:dyDescent="0.25">
      <c r="A71" s="45"/>
      <c r="B71" s="30" t="s">
        <v>31</v>
      </c>
      <c r="C71" s="153" t="s">
        <v>323</v>
      </c>
      <c r="D71" s="155"/>
      <c r="E71" s="23"/>
      <c r="F71" s="28" t="s">
        <v>305</v>
      </c>
      <c r="G71" s="32">
        <v>221</v>
      </c>
      <c r="H71" s="76" t="str">
        <f t="shared" si="2"/>
        <v/>
      </c>
      <c r="I71" s="48"/>
    </row>
    <row r="72" spans="1:9" ht="18" customHeight="1" x14ac:dyDescent="0.25">
      <c r="A72" s="45"/>
      <c r="B72" s="30" t="s">
        <v>31</v>
      </c>
      <c r="C72" s="153" t="s">
        <v>324</v>
      </c>
      <c r="D72" s="155"/>
      <c r="E72" s="23"/>
      <c r="F72" s="28" t="s">
        <v>305</v>
      </c>
      <c r="G72" s="32">
        <v>252</v>
      </c>
      <c r="H72" s="76" t="str">
        <f t="shared" si="2"/>
        <v/>
      </c>
      <c r="I72" s="48"/>
    </row>
    <row r="73" spans="1:9" ht="18" customHeight="1" x14ac:dyDescent="0.25">
      <c r="A73" s="45"/>
      <c r="B73" s="30" t="s">
        <v>31</v>
      </c>
      <c r="C73" s="153" t="s">
        <v>325</v>
      </c>
      <c r="D73" s="155"/>
      <c r="E73" s="23"/>
      <c r="F73" s="28" t="s">
        <v>305</v>
      </c>
      <c r="G73" s="32">
        <v>355</v>
      </c>
      <c r="H73" s="76" t="str">
        <f t="shared" si="2"/>
        <v/>
      </c>
      <c r="I73" s="48"/>
    </row>
    <row r="74" spans="1:9" ht="18" customHeight="1" x14ac:dyDescent="0.25">
      <c r="A74" s="45"/>
      <c r="B74" s="30" t="s">
        <v>31</v>
      </c>
      <c r="C74" s="153" t="s">
        <v>326</v>
      </c>
      <c r="D74" s="155"/>
      <c r="E74" s="23"/>
      <c r="F74" s="28" t="s">
        <v>305</v>
      </c>
      <c r="G74" s="32">
        <v>426</v>
      </c>
      <c r="H74" s="76" t="str">
        <f t="shared" si="2"/>
        <v/>
      </c>
      <c r="I74" s="48"/>
    </row>
    <row r="75" spans="1:9" ht="18" customHeight="1" x14ac:dyDescent="0.25">
      <c r="A75" s="45"/>
      <c r="B75" s="30" t="s">
        <v>31</v>
      </c>
      <c r="C75" s="153" t="s">
        <v>327</v>
      </c>
      <c r="D75" s="155"/>
      <c r="E75" s="23"/>
      <c r="F75" s="28" t="s">
        <v>305</v>
      </c>
      <c r="G75" s="32">
        <v>497</v>
      </c>
      <c r="H75" s="76" t="str">
        <f t="shared" si="2"/>
        <v/>
      </c>
      <c r="I75" s="48"/>
    </row>
    <row r="76" spans="1:9" ht="18" customHeight="1" x14ac:dyDescent="0.25">
      <c r="A76" s="45"/>
      <c r="B76" s="30" t="s">
        <v>31</v>
      </c>
      <c r="C76" s="153" t="s">
        <v>328</v>
      </c>
      <c r="D76" s="155"/>
      <c r="E76" s="23"/>
      <c r="F76" s="28" t="s">
        <v>305</v>
      </c>
      <c r="G76" s="32">
        <v>568</v>
      </c>
      <c r="H76" s="76" t="str">
        <f t="shared" si="2"/>
        <v/>
      </c>
      <c r="I76" s="48"/>
    </row>
    <row r="77" spans="1:9" ht="18" customHeight="1" x14ac:dyDescent="0.25">
      <c r="A77" s="45"/>
      <c r="B77" s="30" t="s">
        <v>31</v>
      </c>
      <c r="C77" s="153" t="s">
        <v>329</v>
      </c>
      <c r="D77" s="155"/>
      <c r="E77" s="23"/>
      <c r="F77" s="28" t="s">
        <v>305</v>
      </c>
      <c r="G77" s="32">
        <v>631</v>
      </c>
      <c r="H77" s="76" t="str">
        <f t="shared" si="2"/>
        <v/>
      </c>
      <c r="I77" s="48"/>
    </row>
    <row r="78" spans="1:9" ht="18" customHeight="1" x14ac:dyDescent="0.25">
      <c r="A78" s="45"/>
      <c r="B78" s="30" t="s">
        <v>31</v>
      </c>
      <c r="C78" s="153" t="s">
        <v>330</v>
      </c>
      <c r="D78" s="155"/>
      <c r="E78" s="23"/>
      <c r="F78" s="28" t="s">
        <v>305</v>
      </c>
      <c r="G78" s="32">
        <v>758</v>
      </c>
      <c r="H78" s="76" t="str">
        <f t="shared" si="2"/>
        <v/>
      </c>
      <c r="I78" s="48"/>
    </row>
    <row r="79" spans="1:9" ht="18" customHeight="1" x14ac:dyDescent="0.25">
      <c r="A79" s="45"/>
      <c r="B79" s="30" t="s">
        <v>31</v>
      </c>
      <c r="C79" s="153" t="s">
        <v>331</v>
      </c>
      <c r="D79" s="155"/>
      <c r="E79" s="23"/>
      <c r="F79" s="28" t="s">
        <v>305</v>
      </c>
      <c r="G79" s="32">
        <v>884</v>
      </c>
      <c r="H79" s="76" t="str">
        <f t="shared" si="2"/>
        <v/>
      </c>
      <c r="I79" s="48"/>
    </row>
    <row r="80" spans="1:9" ht="18" customHeight="1" x14ac:dyDescent="0.25">
      <c r="A80" s="45"/>
      <c r="B80" s="30" t="s">
        <v>31</v>
      </c>
      <c r="C80" s="153" t="s">
        <v>332</v>
      </c>
      <c r="D80" s="155"/>
      <c r="E80" s="23"/>
      <c r="F80" s="28" t="s">
        <v>305</v>
      </c>
      <c r="G80" s="32">
        <v>1010</v>
      </c>
      <c r="H80" s="76" t="str">
        <f t="shared" si="2"/>
        <v/>
      </c>
      <c r="I80" s="48"/>
    </row>
    <row r="81" spans="1:9" ht="18" customHeight="1" x14ac:dyDescent="0.25">
      <c r="A81" s="45"/>
      <c r="B81" s="30" t="s">
        <v>31</v>
      </c>
      <c r="C81" s="146" t="s">
        <v>333</v>
      </c>
      <c r="D81" s="146"/>
      <c r="E81" s="23"/>
      <c r="F81" s="28" t="s">
        <v>188</v>
      </c>
      <c r="G81" s="32">
        <v>5</v>
      </c>
      <c r="H81" s="76" t="str">
        <f t="shared" si="2"/>
        <v/>
      </c>
      <c r="I81" s="48"/>
    </row>
    <row r="82" spans="1:9" ht="18" customHeight="1" x14ac:dyDescent="0.25">
      <c r="A82" s="45"/>
      <c r="B82" s="30" t="s">
        <v>31</v>
      </c>
      <c r="C82" s="146" t="s">
        <v>334</v>
      </c>
      <c r="D82" s="146"/>
      <c r="E82" s="23"/>
      <c r="F82" s="28" t="s">
        <v>215</v>
      </c>
      <c r="G82" s="32">
        <v>42</v>
      </c>
      <c r="H82" s="76" t="str">
        <f t="shared" si="2"/>
        <v/>
      </c>
      <c r="I82" s="48"/>
    </row>
    <row r="83" spans="1:9" ht="18" customHeight="1" x14ac:dyDescent="0.25">
      <c r="A83" s="45"/>
      <c r="B83" s="30" t="s">
        <v>31</v>
      </c>
      <c r="C83" s="146" t="s">
        <v>335</v>
      </c>
      <c r="D83" s="146"/>
      <c r="E83" s="23"/>
      <c r="F83" s="28" t="s">
        <v>215</v>
      </c>
      <c r="G83" s="32">
        <v>27</v>
      </c>
      <c r="H83" s="76" t="str">
        <f t="shared" si="2"/>
        <v/>
      </c>
      <c r="I83" s="48"/>
    </row>
    <row r="84" spans="1:9" ht="18" customHeight="1" x14ac:dyDescent="0.25">
      <c r="A84" s="45"/>
      <c r="B84" s="30" t="s">
        <v>31</v>
      </c>
      <c r="C84" s="146" t="s">
        <v>809</v>
      </c>
      <c r="D84" s="146"/>
      <c r="E84" s="23"/>
      <c r="F84" s="28" t="s">
        <v>188</v>
      </c>
      <c r="G84" s="32">
        <v>62</v>
      </c>
      <c r="H84" s="76" t="str">
        <f t="shared" si="2"/>
        <v/>
      </c>
      <c r="I84" s="48"/>
    </row>
    <row r="85" spans="1:9" ht="18" customHeight="1" x14ac:dyDescent="0.25">
      <c r="A85" s="45"/>
      <c r="B85" s="30" t="s">
        <v>31</v>
      </c>
      <c r="C85" s="146" t="s">
        <v>336</v>
      </c>
      <c r="D85" s="146"/>
      <c r="E85" s="23"/>
      <c r="F85" s="28" t="s">
        <v>188</v>
      </c>
      <c r="G85" s="32">
        <v>97</v>
      </c>
      <c r="H85" s="76" t="str">
        <f t="shared" si="2"/>
        <v/>
      </c>
      <c r="I85" s="48"/>
    </row>
    <row r="86" spans="1:9" ht="18" customHeight="1" x14ac:dyDescent="0.25">
      <c r="A86" s="45"/>
      <c r="B86" s="30" t="s">
        <v>31</v>
      </c>
      <c r="C86" s="146" t="s">
        <v>337</v>
      </c>
      <c r="D86" s="146"/>
      <c r="E86" s="23"/>
      <c r="F86" s="28" t="s">
        <v>188</v>
      </c>
      <c r="G86" s="32">
        <v>25</v>
      </c>
      <c r="H86" s="76" t="str">
        <f t="shared" si="2"/>
        <v/>
      </c>
      <c r="I86" s="48"/>
    </row>
    <row r="87" spans="1:9" ht="18" customHeight="1" x14ac:dyDescent="0.25">
      <c r="A87" s="45"/>
      <c r="B87" s="30" t="s">
        <v>31</v>
      </c>
      <c r="C87" s="162" t="s">
        <v>338</v>
      </c>
      <c r="D87" s="163"/>
      <c r="E87" s="23"/>
      <c r="F87" s="28" t="s">
        <v>188</v>
      </c>
      <c r="G87" s="32">
        <v>50</v>
      </c>
      <c r="H87" s="76" t="str">
        <f t="shared" si="2"/>
        <v/>
      </c>
      <c r="I87" s="48"/>
    </row>
    <row r="88" spans="1:9" ht="18" customHeight="1" x14ac:dyDescent="0.25">
      <c r="A88" s="45"/>
      <c r="B88" s="30" t="s">
        <v>31</v>
      </c>
      <c r="C88" s="162" t="s">
        <v>339</v>
      </c>
      <c r="D88" s="163"/>
      <c r="E88" s="23"/>
      <c r="F88" s="28" t="s">
        <v>188</v>
      </c>
      <c r="G88" s="32">
        <v>75</v>
      </c>
      <c r="H88" s="76" t="str">
        <f t="shared" si="2"/>
        <v/>
      </c>
      <c r="I88" s="48"/>
    </row>
    <row r="89" spans="1:9" ht="18" customHeight="1" x14ac:dyDescent="0.25">
      <c r="A89" s="45"/>
      <c r="B89" s="30" t="s">
        <v>31</v>
      </c>
      <c r="C89" s="146" t="s">
        <v>340</v>
      </c>
      <c r="D89" s="146"/>
      <c r="E89" s="23"/>
      <c r="F89" s="28" t="s">
        <v>188</v>
      </c>
      <c r="G89" s="32">
        <v>100</v>
      </c>
      <c r="H89" s="76" t="str">
        <f t="shared" si="2"/>
        <v/>
      </c>
      <c r="I89" s="48"/>
    </row>
    <row r="90" spans="1:9" ht="18" customHeight="1" x14ac:dyDescent="0.25">
      <c r="A90" s="45"/>
      <c r="B90" s="30" t="s">
        <v>31</v>
      </c>
      <c r="C90" s="146" t="s">
        <v>341</v>
      </c>
      <c r="D90" s="146"/>
      <c r="E90" s="23"/>
      <c r="F90" s="28" t="s">
        <v>342</v>
      </c>
      <c r="G90" s="32">
        <v>0.37</v>
      </c>
      <c r="H90" s="76" t="str">
        <f t="shared" si="2"/>
        <v/>
      </c>
      <c r="I90" s="48"/>
    </row>
    <row r="91" spans="1:9" ht="18" customHeight="1" x14ac:dyDescent="0.25">
      <c r="A91" s="45"/>
      <c r="B91" s="30" t="s">
        <v>31</v>
      </c>
      <c r="C91" s="146" t="s">
        <v>343</v>
      </c>
      <c r="D91" s="146"/>
      <c r="E91" s="23"/>
      <c r="F91" s="28" t="s">
        <v>342</v>
      </c>
      <c r="G91" s="32">
        <v>1.19</v>
      </c>
      <c r="H91" s="76" t="str">
        <f t="shared" si="2"/>
        <v/>
      </c>
      <c r="I91" s="48"/>
    </row>
    <row r="92" spans="1:9" ht="18" customHeight="1" x14ac:dyDescent="0.25">
      <c r="A92" s="45"/>
      <c r="B92" s="30" t="s">
        <v>31</v>
      </c>
      <c r="C92" s="146" t="s">
        <v>344</v>
      </c>
      <c r="D92" s="146"/>
      <c r="E92" s="23"/>
      <c r="F92" s="28" t="s">
        <v>342</v>
      </c>
      <c r="G92" s="32">
        <v>1.1299999999999999</v>
      </c>
      <c r="H92" s="76" t="str">
        <f t="shared" si="2"/>
        <v/>
      </c>
      <c r="I92" s="48"/>
    </row>
    <row r="93" spans="1:9" ht="18" customHeight="1" x14ac:dyDescent="0.25">
      <c r="A93" s="45"/>
      <c r="B93" s="30" t="s">
        <v>31</v>
      </c>
      <c r="C93" s="146" t="s">
        <v>345</v>
      </c>
      <c r="D93" s="146"/>
      <c r="E93" s="23"/>
      <c r="F93" s="28" t="s">
        <v>342</v>
      </c>
      <c r="G93" s="32">
        <v>3.74</v>
      </c>
      <c r="H93" s="76" t="str">
        <f t="shared" si="2"/>
        <v/>
      </c>
      <c r="I93" s="48"/>
    </row>
    <row r="94" spans="1:9" ht="18" customHeight="1" x14ac:dyDescent="0.25">
      <c r="A94" s="45"/>
      <c r="B94" s="30" t="s">
        <v>31</v>
      </c>
      <c r="C94" s="146" t="s">
        <v>346</v>
      </c>
      <c r="D94" s="146"/>
      <c r="E94" s="23"/>
      <c r="F94" s="28" t="s">
        <v>98</v>
      </c>
      <c r="G94" s="32">
        <v>147</v>
      </c>
      <c r="H94" s="76" t="str">
        <f t="shared" si="2"/>
        <v/>
      </c>
      <c r="I94" s="48"/>
    </row>
    <row r="95" spans="1:9" ht="18" customHeight="1" x14ac:dyDescent="0.25">
      <c r="A95" s="45"/>
      <c r="B95" s="30" t="s">
        <v>31</v>
      </c>
      <c r="C95" s="153" t="s">
        <v>798</v>
      </c>
      <c r="D95" s="155"/>
      <c r="E95" s="23"/>
      <c r="F95" s="28" t="s">
        <v>550</v>
      </c>
      <c r="G95" s="129">
        <v>6.5000000000000002E-2</v>
      </c>
      <c r="H95" s="76" t="str">
        <f t="shared" si="2"/>
        <v/>
      </c>
      <c r="I95" s="48"/>
    </row>
    <row r="96" spans="1:9" ht="18" customHeight="1" x14ac:dyDescent="0.25">
      <c r="A96" s="45"/>
      <c r="B96" s="30" t="s">
        <v>31</v>
      </c>
      <c r="C96" s="153" t="s">
        <v>796</v>
      </c>
      <c r="D96" s="155"/>
      <c r="E96" s="23"/>
      <c r="F96" s="28" t="s">
        <v>550</v>
      </c>
      <c r="G96" s="32">
        <v>0.06</v>
      </c>
      <c r="H96" s="76" t="str">
        <f t="shared" si="2"/>
        <v/>
      </c>
      <c r="I96" s="48"/>
    </row>
    <row r="97" spans="1:9" ht="18" customHeight="1" x14ac:dyDescent="0.25">
      <c r="A97" s="45"/>
      <c r="B97" s="30" t="s">
        <v>31</v>
      </c>
      <c r="C97" s="153" t="s">
        <v>797</v>
      </c>
      <c r="D97" s="155"/>
      <c r="E97" s="23"/>
      <c r="F97" s="28" t="s">
        <v>550</v>
      </c>
      <c r="G97" s="32">
        <v>0.08</v>
      </c>
      <c r="H97" s="76" t="str">
        <f t="shared" si="2"/>
        <v/>
      </c>
      <c r="I97" s="48"/>
    </row>
    <row r="98" spans="1:9" ht="18" customHeight="1" x14ac:dyDescent="0.25">
      <c r="A98" s="45"/>
      <c r="B98" s="30" t="s">
        <v>31</v>
      </c>
      <c r="C98" s="153" t="s">
        <v>799</v>
      </c>
      <c r="D98" s="155"/>
      <c r="E98" s="23"/>
      <c r="F98" s="28" t="s">
        <v>550</v>
      </c>
      <c r="G98" s="32">
        <v>0.08</v>
      </c>
      <c r="H98" s="76" t="str">
        <f t="shared" si="2"/>
        <v/>
      </c>
      <c r="I98" s="48"/>
    </row>
    <row r="99" spans="1:9" ht="18" customHeight="1" x14ac:dyDescent="0.25">
      <c r="A99" s="45"/>
      <c r="B99" s="30" t="s">
        <v>31</v>
      </c>
      <c r="C99" s="146" t="s">
        <v>347</v>
      </c>
      <c r="D99" s="146"/>
      <c r="E99" s="23"/>
      <c r="F99" s="28" t="s">
        <v>188</v>
      </c>
      <c r="G99" s="32">
        <v>47</v>
      </c>
      <c r="H99" s="76" t="str">
        <f t="shared" si="2"/>
        <v/>
      </c>
      <c r="I99" s="48"/>
    </row>
    <row r="100" spans="1:9" ht="18" customHeight="1" x14ac:dyDescent="0.25">
      <c r="A100" s="45"/>
      <c r="B100" s="30" t="s">
        <v>31</v>
      </c>
      <c r="C100" s="146" t="s">
        <v>348</v>
      </c>
      <c r="D100" s="146"/>
      <c r="E100" s="23"/>
      <c r="F100" s="28" t="s">
        <v>188</v>
      </c>
      <c r="G100" s="32">
        <v>25</v>
      </c>
      <c r="H100" s="76" t="str">
        <f t="shared" si="2"/>
        <v/>
      </c>
      <c r="I100" s="48"/>
    </row>
    <row r="101" spans="1:9" ht="18" customHeight="1" x14ac:dyDescent="0.25">
      <c r="A101" s="45"/>
      <c r="B101" s="30" t="s">
        <v>31</v>
      </c>
      <c r="C101" s="146" t="s">
        <v>349</v>
      </c>
      <c r="D101" s="146"/>
      <c r="E101" s="23"/>
      <c r="F101" s="28" t="s">
        <v>188</v>
      </c>
      <c r="G101" s="32">
        <v>30</v>
      </c>
      <c r="H101" s="76" t="str">
        <f t="shared" si="2"/>
        <v/>
      </c>
      <c r="I101" s="48"/>
    </row>
    <row r="102" spans="1:9" ht="18" customHeight="1" x14ac:dyDescent="0.25">
      <c r="A102" s="45"/>
      <c r="B102" s="30" t="s">
        <v>31</v>
      </c>
      <c r="C102" s="146" t="s">
        <v>350</v>
      </c>
      <c r="D102" s="146"/>
      <c r="E102" s="23"/>
      <c r="F102" s="28" t="s">
        <v>342</v>
      </c>
      <c r="G102" s="32">
        <v>3.4</v>
      </c>
      <c r="H102" s="76" t="str">
        <f t="shared" si="2"/>
        <v/>
      </c>
      <c r="I102" s="48"/>
    </row>
    <row r="103" spans="1:9" ht="18" customHeight="1" x14ac:dyDescent="0.25">
      <c r="A103" s="45"/>
      <c r="B103" s="30" t="s">
        <v>31</v>
      </c>
      <c r="C103" s="146" t="s">
        <v>351</v>
      </c>
      <c r="D103" s="146"/>
      <c r="E103" s="23"/>
      <c r="F103" s="28" t="s">
        <v>342</v>
      </c>
      <c r="G103" s="32">
        <v>1.5</v>
      </c>
      <c r="H103" s="76" t="str">
        <f t="shared" si="2"/>
        <v/>
      </c>
      <c r="I103" s="48"/>
    </row>
    <row r="104" spans="1:9" ht="18" customHeight="1" x14ac:dyDescent="0.25">
      <c r="A104" s="45"/>
      <c r="B104" s="30" t="s">
        <v>31</v>
      </c>
      <c r="C104" s="146" t="s">
        <v>352</v>
      </c>
      <c r="D104" s="146"/>
      <c r="E104" s="23"/>
      <c r="F104" s="28" t="s">
        <v>342</v>
      </c>
      <c r="G104" s="32">
        <v>2</v>
      </c>
      <c r="H104" s="76" t="str">
        <f t="shared" si="2"/>
        <v/>
      </c>
      <c r="I104" s="48"/>
    </row>
    <row r="105" spans="1:9" ht="18" customHeight="1" x14ac:dyDescent="0.25">
      <c r="A105" s="45"/>
      <c r="B105" s="30" t="s">
        <v>31</v>
      </c>
      <c r="C105" s="146" t="s">
        <v>353</v>
      </c>
      <c r="D105" s="146"/>
      <c r="E105" s="23"/>
      <c r="F105" s="28" t="s">
        <v>342</v>
      </c>
      <c r="G105" s="32">
        <v>5.25</v>
      </c>
      <c r="H105" s="76" t="str">
        <f t="shared" si="2"/>
        <v/>
      </c>
      <c r="I105" s="48"/>
    </row>
    <row r="106" spans="1:9" ht="18" customHeight="1" x14ac:dyDescent="0.25">
      <c r="A106" s="45"/>
      <c r="B106" s="30" t="s">
        <v>31</v>
      </c>
      <c r="C106" s="146" t="s">
        <v>354</v>
      </c>
      <c r="D106" s="146"/>
      <c r="E106" s="23"/>
      <c r="F106" s="28" t="s">
        <v>342</v>
      </c>
      <c r="G106" s="32">
        <v>3.22</v>
      </c>
      <c r="H106" s="76" t="str">
        <f t="shared" si="2"/>
        <v/>
      </c>
      <c r="I106" s="48"/>
    </row>
    <row r="107" spans="1:9" ht="18" customHeight="1" x14ac:dyDescent="0.25">
      <c r="A107" s="45"/>
      <c r="B107" s="30" t="s">
        <v>31</v>
      </c>
      <c r="C107" s="146" t="s">
        <v>355</v>
      </c>
      <c r="D107" s="146"/>
      <c r="E107" s="23"/>
      <c r="F107" s="28" t="s">
        <v>342</v>
      </c>
      <c r="G107" s="32">
        <v>3.26</v>
      </c>
      <c r="H107" s="76" t="str">
        <f t="shared" si="2"/>
        <v/>
      </c>
      <c r="I107" s="48"/>
    </row>
    <row r="108" spans="1:9" ht="18" customHeight="1" x14ac:dyDescent="0.25">
      <c r="A108" s="45"/>
      <c r="B108" s="30" t="s">
        <v>31</v>
      </c>
      <c r="C108" s="146" t="s">
        <v>356</v>
      </c>
      <c r="D108" s="146"/>
      <c r="E108" s="23"/>
      <c r="F108" s="28" t="s">
        <v>188</v>
      </c>
      <c r="G108" s="32">
        <v>107</v>
      </c>
      <c r="H108" s="76" t="str">
        <f t="shared" si="2"/>
        <v/>
      </c>
      <c r="I108" s="48"/>
    </row>
    <row r="109" spans="1:9" x14ac:dyDescent="0.25">
      <c r="A109" s="45"/>
      <c r="B109" s="30" t="s">
        <v>31</v>
      </c>
      <c r="C109" s="146" t="s">
        <v>357</v>
      </c>
      <c r="D109" s="146"/>
      <c r="E109" s="23"/>
      <c r="F109" s="28" t="s">
        <v>188</v>
      </c>
      <c r="G109" s="32">
        <v>76</v>
      </c>
      <c r="H109" s="76" t="str">
        <f t="shared" si="2"/>
        <v/>
      </c>
      <c r="I109" s="48"/>
    </row>
    <row r="110" spans="1:9" ht="18" customHeight="1" x14ac:dyDescent="0.25">
      <c r="A110" s="45"/>
      <c r="B110" s="30" t="s">
        <v>31</v>
      </c>
      <c r="C110" s="146" t="s">
        <v>358</v>
      </c>
      <c r="D110" s="146"/>
      <c r="E110" s="23"/>
      <c r="F110" s="28" t="s">
        <v>188</v>
      </c>
      <c r="G110" s="32">
        <v>73</v>
      </c>
      <c r="H110" s="76" t="str">
        <f t="shared" si="2"/>
        <v/>
      </c>
      <c r="I110" s="48"/>
    </row>
    <row r="111" spans="1:9" ht="18" customHeight="1" x14ac:dyDescent="0.25">
      <c r="A111" s="45"/>
      <c r="B111" s="30" t="s">
        <v>31</v>
      </c>
      <c r="C111" s="146" t="s">
        <v>359</v>
      </c>
      <c r="D111" s="146"/>
      <c r="E111" s="23"/>
      <c r="F111" s="28" t="s">
        <v>188</v>
      </c>
      <c r="G111" s="32">
        <v>19</v>
      </c>
      <c r="H111" s="76" t="str">
        <f t="shared" si="2"/>
        <v/>
      </c>
      <c r="I111" s="48"/>
    </row>
    <row r="112" spans="1:9" ht="18" customHeight="1" x14ac:dyDescent="0.25">
      <c r="A112" s="45"/>
      <c r="B112" s="30" t="s">
        <v>31</v>
      </c>
      <c r="C112" s="146" t="s">
        <v>360</v>
      </c>
      <c r="D112" s="146"/>
      <c r="E112" s="23"/>
      <c r="F112" s="28" t="s">
        <v>188</v>
      </c>
      <c r="G112" s="32">
        <v>4.5</v>
      </c>
      <c r="H112" s="76" t="str">
        <f t="shared" si="2"/>
        <v/>
      </c>
      <c r="I112" s="48"/>
    </row>
    <row r="113" spans="1:9" ht="18" customHeight="1" x14ac:dyDescent="0.25">
      <c r="A113" s="45"/>
      <c r="B113" s="98" t="s">
        <v>31</v>
      </c>
      <c r="C113" s="153" t="s">
        <v>361</v>
      </c>
      <c r="D113" s="155"/>
      <c r="E113" s="99"/>
      <c r="F113" s="28" t="s">
        <v>188</v>
      </c>
      <c r="G113" s="32">
        <v>8</v>
      </c>
      <c r="H113" s="76" t="str">
        <f t="shared" si="2"/>
        <v/>
      </c>
      <c r="I113" s="48"/>
    </row>
    <row r="114" spans="1:9" ht="18" customHeight="1" thickBot="1" x14ac:dyDescent="0.3">
      <c r="A114" s="45"/>
      <c r="B114" s="31" t="s">
        <v>31</v>
      </c>
      <c r="C114" s="145" t="s">
        <v>362</v>
      </c>
      <c r="D114" s="145"/>
      <c r="E114" s="100"/>
      <c r="F114" s="29" t="s">
        <v>342</v>
      </c>
      <c r="G114" s="33">
        <v>4</v>
      </c>
      <c r="H114" s="104" t="str">
        <f t="shared" si="2"/>
        <v/>
      </c>
      <c r="I114" s="48"/>
    </row>
    <row r="115" spans="1:9" ht="18" customHeight="1" thickBot="1" x14ac:dyDescent="0.3">
      <c r="A115" s="45"/>
      <c r="C115" s="14"/>
      <c r="D115" s="14"/>
      <c r="E115" s="14"/>
      <c r="F115" s="14"/>
      <c r="G115" s="11"/>
      <c r="H115" s="105">
        <f>SUM(H53:H114)</f>
        <v>0</v>
      </c>
      <c r="I115" s="48"/>
    </row>
    <row r="116" spans="1:9" ht="15.75" thickBot="1" x14ac:dyDescent="0.3">
      <c r="A116" s="45"/>
      <c r="C116" s="14"/>
      <c r="D116" s="14"/>
      <c r="E116" s="14"/>
      <c r="F116" s="14"/>
      <c r="G116" s="14"/>
      <c r="H116" s="49"/>
      <c r="I116" s="48"/>
    </row>
    <row r="117" spans="1:9" ht="30" customHeight="1" x14ac:dyDescent="0.25">
      <c r="A117" s="45"/>
      <c r="B117" s="27" t="s">
        <v>23</v>
      </c>
      <c r="C117" s="144" t="s">
        <v>363</v>
      </c>
      <c r="D117" s="144"/>
      <c r="E117" s="25" t="s">
        <v>37</v>
      </c>
      <c r="F117" s="25" t="s">
        <v>38</v>
      </c>
      <c r="G117" s="25" t="s">
        <v>39</v>
      </c>
      <c r="H117" s="26" t="s">
        <v>30</v>
      </c>
      <c r="I117" s="48"/>
    </row>
    <row r="118" spans="1:9" ht="18" customHeight="1" x14ac:dyDescent="0.25">
      <c r="A118" s="45"/>
      <c r="B118" s="30" t="s">
        <v>31</v>
      </c>
      <c r="C118" s="146" t="s">
        <v>364</v>
      </c>
      <c r="D118" s="146"/>
      <c r="E118" s="23"/>
      <c r="F118" s="28" t="s">
        <v>365</v>
      </c>
      <c r="G118" s="32">
        <v>87</v>
      </c>
      <c r="H118" s="76" t="str">
        <f>IF(E118="","",IF((E118*G118)&lt;0,"DNQ",E118*G118))</f>
        <v/>
      </c>
      <c r="I118" s="48"/>
    </row>
    <row r="119" spans="1:9" ht="18" customHeight="1" x14ac:dyDescent="0.25">
      <c r="A119" s="45"/>
      <c r="B119" s="30" t="s">
        <v>31</v>
      </c>
      <c r="C119" s="146" t="s">
        <v>366</v>
      </c>
      <c r="D119" s="146"/>
      <c r="E119" s="23"/>
      <c r="F119" s="28" t="s">
        <v>365</v>
      </c>
      <c r="G119" s="32">
        <v>161</v>
      </c>
      <c r="H119" s="76" t="str">
        <f t="shared" ref="H119:H187" si="3">IF(E119="","",IF((E119*G119)&lt;0,"DNQ",E119*G119))</f>
        <v/>
      </c>
      <c r="I119" s="48"/>
    </row>
    <row r="120" spans="1:9" ht="18" customHeight="1" x14ac:dyDescent="0.25">
      <c r="A120" s="45"/>
      <c r="B120" s="30" t="s">
        <v>31</v>
      </c>
      <c r="C120" s="146" t="s">
        <v>367</v>
      </c>
      <c r="D120" s="146"/>
      <c r="E120" s="23"/>
      <c r="F120" s="28" t="s">
        <v>365</v>
      </c>
      <c r="G120" s="32">
        <v>218</v>
      </c>
      <c r="H120" s="76" t="str">
        <f t="shared" si="3"/>
        <v/>
      </c>
      <c r="I120" s="48"/>
    </row>
    <row r="121" spans="1:9" ht="18" customHeight="1" x14ac:dyDescent="0.25">
      <c r="A121" s="45"/>
      <c r="B121" s="30" t="s">
        <v>31</v>
      </c>
      <c r="C121" s="146" t="s">
        <v>368</v>
      </c>
      <c r="D121" s="146"/>
      <c r="E121" s="23"/>
      <c r="F121" s="28" t="s">
        <v>205</v>
      </c>
      <c r="G121" s="32">
        <v>64</v>
      </c>
      <c r="H121" s="76" t="str">
        <f t="shared" si="3"/>
        <v/>
      </c>
      <c r="I121" s="48"/>
    </row>
    <row r="122" spans="1:9" ht="18" customHeight="1" x14ac:dyDescent="0.25">
      <c r="A122" s="45"/>
      <c r="B122" s="30" t="s">
        <v>31</v>
      </c>
      <c r="C122" s="146" t="s">
        <v>369</v>
      </c>
      <c r="D122" s="146"/>
      <c r="E122" s="23"/>
      <c r="F122" s="28" t="s">
        <v>205</v>
      </c>
      <c r="G122" s="32">
        <v>109</v>
      </c>
      <c r="H122" s="76" t="str">
        <f t="shared" si="3"/>
        <v/>
      </c>
      <c r="I122" s="48"/>
    </row>
    <row r="123" spans="1:9" ht="18" customHeight="1" x14ac:dyDescent="0.25">
      <c r="A123" s="45"/>
      <c r="B123" s="30" t="s">
        <v>31</v>
      </c>
      <c r="C123" s="146" t="s">
        <v>370</v>
      </c>
      <c r="D123" s="146"/>
      <c r="E123" s="23"/>
      <c r="F123" s="28" t="s">
        <v>215</v>
      </c>
      <c r="G123" s="32">
        <v>0.13</v>
      </c>
      <c r="H123" s="76" t="str">
        <f t="shared" si="3"/>
        <v/>
      </c>
      <c r="I123" s="48"/>
    </row>
    <row r="124" spans="1:9" ht="18" customHeight="1" x14ac:dyDescent="0.25">
      <c r="A124" s="45"/>
      <c r="B124" s="30" t="s">
        <v>31</v>
      </c>
      <c r="C124" s="146" t="s">
        <v>371</v>
      </c>
      <c r="D124" s="146"/>
      <c r="E124" s="23"/>
      <c r="F124" s="28" t="s">
        <v>219</v>
      </c>
      <c r="G124" s="32">
        <v>75</v>
      </c>
      <c r="H124" s="76" t="str">
        <f t="shared" si="3"/>
        <v/>
      </c>
      <c r="I124" s="48"/>
    </row>
    <row r="125" spans="1:9" ht="18" customHeight="1" x14ac:dyDescent="0.25">
      <c r="A125" s="45"/>
      <c r="B125" s="30" t="s">
        <v>31</v>
      </c>
      <c r="C125" s="146" t="s">
        <v>372</v>
      </c>
      <c r="D125" s="146"/>
      <c r="E125" s="23"/>
      <c r="F125" s="28" t="s">
        <v>373</v>
      </c>
      <c r="G125" s="32">
        <v>6</v>
      </c>
      <c r="H125" s="76" t="str">
        <f t="shared" si="3"/>
        <v/>
      </c>
      <c r="I125" s="48"/>
    </row>
    <row r="126" spans="1:9" ht="18" customHeight="1" x14ac:dyDescent="0.25">
      <c r="A126" s="45"/>
      <c r="B126" s="30" t="s">
        <v>31</v>
      </c>
      <c r="C126" s="146" t="s">
        <v>374</v>
      </c>
      <c r="D126" s="146"/>
      <c r="E126" s="23"/>
      <c r="F126" s="28" t="s">
        <v>373</v>
      </c>
      <c r="G126" s="32">
        <v>8</v>
      </c>
      <c r="H126" s="76" t="str">
        <f t="shared" si="3"/>
        <v/>
      </c>
      <c r="I126" s="48"/>
    </row>
    <row r="127" spans="1:9" ht="18" customHeight="1" x14ac:dyDescent="0.25">
      <c r="A127" s="45"/>
      <c r="B127" s="30" t="s">
        <v>31</v>
      </c>
      <c r="C127" s="146" t="s">
        <v>375</v>
      </c>
      <c r="D127" s="146"/>
      <c r="E127" s="23"/>
      <c r="F127" s="28" t="s">
        <v>373</v>
      </c>
      <c r="G127" s="32">
        <v>10.5</v>
      </c>
      <c r="H127" s="76" t="str">
        <f t="shared" si="3"/>
        <v/>
      </c>
      <c r="I127" s="48"/>
    </row>
    <row r="128" spans="1:9" ht="18" customHeight="1" x14ac:dyDescent="0.25">
      <c r="A128" s="45"/>
      <c r="B128" s="30" t="s">
        <v>31</v>
      </c>
      <c r="C128" s="146" t="s">
        <v>376</v>
      </c>
      <c r="D128" s="146"/>
      <c r="E128" s="23"/>
      <c r="F128" s="28" t="s">
        <v>373</v>
      </c>
      <c r="G128" s="32">
        <v>13</v>
      </c>
      <c r="H128" s="76" t="str">
        <f t="shared" si="3"/>
        <v/>
      </c>
      <c r="I128" s="48"/>
    </row>
    <row r="129" spans="1:9" ht="18" customHeight="1" x14ac:dyDescent="0.25">
      <c r="A129" s="45"/>
      <c r="B129" s="30" t="s">
        <v>31</v>
      </c>
      <c r="C129" s="146" t="s">
        <v>377</v>
      </c>
      <c r="D129" s="146"/>
      <c r="E129" s="23"/>
      <c r="F129" s="28" t="s">
        <v>373</v>
      </c>
      <c r="G129" s="32">
        <v>18</v>
      </c>
      <c r="H129" s="76" t="str">
        <f t="shared" si="3"/>
        <v/>
      </c>
      <c r="I129" s="48"/>
    </row>
    <row r="130" spans="1:9" ht="18" customHeight="1" x14ac:dyDescent="0.25">
      <c r="A130" s="45"/>
      <c r="B130" s="30" t="s">
        <v>31</v>
      </c>
      <c r="C130" s="146" t="s">
        <v>378</v>
      </c>
      <c r="D130" s="146"/>
      <c r="E130" s="23"/>
      <c r="F130" s="28" t="s">
        <v>219</v>
      </c>
      <c r="G130" s="32">
        <v>20</v>
      </c>
      <c r="H130" s="76" t="str">
        <f t="shared" si="3"/>
        <v/>
      </c>
      <c r="I130" s="48"/>
    </row>
    <row r="131" spans="1:9" ht="18" customHeight="1" x14ac:dyDescent="0.25">
      <c r="A131" s="45"/>
      <c r="B131" s="30" t="s">
        <v>31</v>
      </c>
      <c r="C131" s="146" t="s">
        <v>379</v>
      </c>
      <c r="D131" s="146"/>
      <c r="E131" s="23"/>
      <c r="F131" s="28" t="s">
        <v>219</v>
      </c>
      <c r="G131" s="32">
        <v>35</v>
      </c>
      <c r="H131" s="76" t="str">
        <f t="shared" si="3"/>
        <v/>
      </c>
      <c r="I131" s="48"/>
    </row>
    <row r="132" spans="1:9" ht="18" customHeight="1" x14ac:dyDescent="0.25">
      <c r="A132" s="45"/>
      <c r="B132" s="30" t="s">
        <v>31</v>
      </c>
      <c r="C132" s="146" t="s">
        <v>380</v>
      </c>
      <c r="D132" s="146"/>
      <c r="E132" s="23"/>
      <c r="F132" s="28" t="s">
        <v>219</v>
      </c>
      <c r="G132" s="32">
        <v>21</v>
      </c>
      <c r="H132" s="76" t="str">
        <f t="shared" si="3"/>
        <v/>
      </c>
      <c r="I132" s="48"/>
    </row>
    <row r="133" spans="1:9" ht="18" customHeight="1" x14ac:dyDescent="0.25">
      <c r="A133" s="45"/>
      <c r="B133" s="30" t="s">
        <v>31</v>
      </c>
      <c r="C133" s="146" t="s">
        <v>381</v>
      </c>
      <c r="D133" s="146"/>
      <c r="E133" s="23"/>
      <c r="F133" s="28" t="s">
        <v>219</v>
      </c>
      <c r="G133" s="32">
        <v>37</v>
      </c>
      <c r="H133" s="76" t="str">
        <f t="shared" si="3"/>
        <v/>
      </c>
      <c r="I133" s="48"/>
    </row>
    <row r="134" spans="1:9" ht="18" customHeight="1" x14ac:dyDescent="0.25">
      <c r="A134" s="45"/>
      <c r="B134" s="30" t="s">
        <v>31</v>
      </c>
      <c r="C134" s="146" t="s">
        <v>382</v>
      </c>
      <c r="D134" s="146"/>
      <c r="E134" s="23"/>
      <c r="F134" s="28" t="s">
        <v>188</v>
      </c>
      <c r="G134" s="32">
        <v>80</v>
      </c>
      <c r="H134" s="76" t="str">
        <f t="shared" si="3"/>
        <v/>
      </c>
      <c r="I134" s="48"/>
    </row>
    <row r="135" spans="1:9" ht="18" customHeight="1" x14ac:dyDescent="0.25">
      <c r="A135" s="45"/>
      <c r="B135" s="30" t="s">
        <v>31</v>
      </c>
      <c r="C135" s="146" t="s">
        <v>383</v>
      </c>
      <c r="D135" s="146"/>
      <c r="E135" s="23"/>
      <c r="F135" s="28" t="s">
        <v>384</v>
      </c>
      <c r="G135" s="32">
        <v>90</v>
      </c>
      <c r="H135" s="76" t="str">
        <f t="shared" si="3"/>
        <v/>
      </c>
      <c r="I135" s="48"/>
    </row>
    <row r="136" spans="1:9" ht="18" customHeight="1" x14ac:dyDescent="0.25">
      <c r="A136" s="45"/>
      <c r="B136" s="30" t="s">
        <v>31</v>
      </c>
      <c r="C136" s="146" t="s">
        <v>385</v>
      </c>
      <c r="D136" s="146"/>
      <c r="E136" s="23"/>
      <c r="F136" s="28" t="s">
        <v>188</v>
      </c>
      <c r="G136" s="32">
        <v>335</v>
      </c>
      <c r="H136" s="76" t="str">
        <f t="shared" si="3"/>
        <v/>
      </c>
      <c r="I136" s="48"/>
    </row>
    <row r="137" spans="1:9" ht="18" customHeight="1" x14ac:dyDescent="0.25">
      <c r="A137" s="45"/>
      <c r="B137" s="30" t="s">
        <v>31</v>
      </c>
      <c r="C137" s="146" t="s">
        <v>386</v>
      </c>
      <c r="D137" s="146"/>
      <c r="E137" s="23"/>
      <c r="F137" s="28" t="s">
        <v>387</v>
      </c>
      <c r="G137" s="32">
        <v>85</v>
      </c>
      <c r="H137" s="76" t="str">
        <f t="shared" si="3"/>
        <v/>
      </c>
      <c r="I137" s="48"/>
    </row>
    <row r="138" spans="1:9" ht="18" customHeight="1" x14ac:dyDescent="0.25">
      <c r="A138" s="45"/>
      <c r="B138" s="30" t="s">
        <v>31</v>
      </c>
      <c r="C138" s="146" t="s">
        <v>388</v>
      </c>
      <c r="D138" s="146"/>
      <c r="E138" s="23"/>
      <c r="F138" s="28" t="s">
        <v>389</v>
      </c>
      <c r="G138" s="32">
        <v>44</v>
      </c>
      <c r="H138" s="76" t="str">
        <f t="shared" si="3"/>
        <v/>
      </c>
      <c r="I138" s="48"/>
    </row>
    <row r="139" spans="1:9" ht="18" customHeight="1" x14ac:dyDescent="0.25">
      <c r="A139" s="45"/>
      <c r="B139" s="30" t="s">
        <v>31</v>
      </c>
      <c r="C139" s="146" t="s">
        <v>390</v>
      </c>
      <c r="D139" s="146"/>
      <c r="E139" s="23"/>
      <c r="F139" s="28" t="s">
        <v>391</v>
      </c>
      <c r="G139" s="32">
        <v>1954</v>
      </c>
      <c r="H139" s="76" t="str">
        <f t="shared" si="3"/>
        <v/>
      </c>
      <c r="I139" s="48"/>
    </row>
    <row r="140" spans="1:9" ht="18" customHeight="1" x14ac:dyDescent="0.25">
      <c r="A140" s="45"/>
      <c r="B140" s="30" t="s">
        <v>31</v>
      </c>
      <c r="C140" s="146" t="s">
        <v>392</v>
      </c>
      <c r="D140" s="146"/>
      <c r="E140" s="23"/>
      <c r="F140" s="28" t="s">
        <v>391</v>
      </c>
      <c r="G140" s="32">
        <v>1302</v>
      </c>
      <c r="H140" s="76" t="str">
        <f t="shared" si="3"/>
        <v/>
      </c>
      <c r="I140" s="48"/>
    </row>
    <row r="141" spans="1:9" ht="18" customHeight="1" x14ac:dyDescent="0.25">
      <c r="A141" s="45"/>
      <c r="B141" s="30" t="s">
        <v>31</v>
      </c>
      <c r="C141" s="146" t="s">
        <v>393</v>
      </c>
      <c r="D141" s="146"/>
      <c r="E141" s="23"/>
      <c r="F141" s="28" t="s">
        <v>188</v>
      </c>
      <c r="G141" s="32">
        <v>44</v>
      </c>
      <c r="H141" s="76" t="str">
        <f t="shared" si="3"/>
        <v/>
      </c>
      <c r="I141" s="48"/>
    </row>
    <row r="142" spans="1:9" ht="18" customHeight="1" x14ac:dyDescent="0.25">
      <c r="A142" s="45"/>
      <c r="B142" s="30" t="s">
        <v>31</v>
      </c>
      <c r="C142" s="146" t="s">
        <v>394</v>
      </c>
      <c r="D142" s="146"/>
      <c r="E142" s="23"/>
      <c r="F142" s="28" t="s">
        <v>188</v>
      </c>
      <c r="G142" s="32">
        <v>79</v>
      </c>
      <c r="H142" s="76" t="str">
        <f t="shared" si="3"/>
        <v/>
      </c>
      <c r="I142" s="48"/>
    </row>
    <row r="143" spans="1:9" ht="18" customHeight="1" x14ac:dyDescent="0.25">
      <c r="A143" s="45"/>
      <c r="B143" s="30" t="s">
        <v>31</v>
      </c>
      <c r="C143" s="146" t="s">
        <v>395</v>
      </c>
      <c r="D143" s="146"/>
      <c r="E143" s="23"/>
      <c r="F143" s="28" t="s">
        <v>188</v>
      </c>
      <c r="G143" s="32">
        <v>103</v>
      </c>
      <c r="H143" s="76" t="str">
        <f t="shared" si="3"/>
        <v/>
      </c>
      <c r="I143" s="48"/>
    </row>
    <row r="144" spans="1:9" ht="18" customHeight="1" x14ac:dyDescent="0.25">
      <c r="A144" s="45"/>
      <c r="B144" s="30" t="s">
        <v>31</v>
      </c>
      <c r="C144" s="146" t="s">
        <v>396</v>
      </c>
      <c r="D144" s="146"/>
      <c r="E144" s="23"/>
      <c r="F144" s="28" t="s">
        <v>188</v>
      </c>
      <c r="G144" s="32">
        <v>15</v>
      </c>
      <c r="H144" s="76" t="str">
        <f t="shared" si="3"/>
        <v/>
      </c>
      <c r="I144" s="48"/>
    </row>
    <row r="145" spans="1:9" ht="18" customHeight="1" x14ac:dyDescent="0.25">
      <c r="A145" s="45"/>
      <c r="B145" s="30" t="s">
        <v>31</v>
      </c>
      <c r="C145" s="146" t="s">
        <v>397</v>
      </c>
      <c r="D145" s="146"/>
      <c r="E145" s="23"/>
      <c r="F145" s="28" t="s">
        <v>188</v>
      </c>
      <c r="G145" s="32">
        <v>26</v>
      </c>
      <c r="H145" s="76" t="str">
        <f t="shared" si="3"/>
        <v/>
      </c>
      <c r="I145" s="48"/>
    </row>
    <row r="146" spans="1:9" ht="18" customHeight="1" x14ac:dyDescent="0.25">
      <c r="A146" s="45"/>
      <c r="B146" s="30" t="s">
        <v>31</v>
      </c>
      <c r="C146" s="146" t="s">
        <v>398</v>
      </c>
      <c r="D146" s="146"/>
      <c r="E146" s="23"/>
      <c r="F146" s="28" t="s">
        <v>188</v>
      </c>
      <c r="G146" s="32">
        <v>35</v>
      </c>
      <c r="H146" s="76" t="str">
        <f t="shared" si="3"/>
        <v/>
      </c>
      <c r="I146" s="48"/>
    </row>
    <row r="147" spans="1:9" ht="18" customHeight="1" x14ac:dyDescent="0.25">
      <c r="A147" s="45"/>
      <c r="B147" s="30" t="s">
        <v>31</v>
      </c>
      <c r="C147" s="146" t="s">
        <v>399</v>
      </c>
      <c r="D147" s="146"/>
      <c r="E147" s="23"/>
      <c r="F147" s="28" t="s">
        <v>167</v>
      </c>
      <c r="G147" s="32">
        <v>14</v>
      </c>
      <c r="H147" s="76" t="str">
        <f t="shared" si="3"/>
        <v/>
      </c>
      <c r="I147" s="48"/>
    </row>
    <row r="148" spans="1:9" ht="18" customHeight="1" x14ac:dyDescent="0.25">
      <c r="A148" s="45"/>
      <c r="B148" s="30" t="s">
        <v>31</v>
      </c>
      <c r="C148" s="146" t="s">
        <v>400</v>
      </c>
      <c r="D148" s="146"/>
      <c r="E148" s="23"/>
      <c r="F148" s="28" t="s">
        <v>167</v>
      </c>
      <c r="G148" s="32">
        <v>13</v>
      </c>
      <c r="H148" s="76" t="str">
        <f t="shared" si="3"/>
        <v/>
      </c>
      <c r="I148" s="48"/>
    </row>
    <row r="149" spans="1:9" ht="18" customHeight="1" x14ac:dyDescent="0.25">
      <c r="A149" s="45"/>
      <c r="B149" s="30" t="s">
        <v>31</v>
      </c>
      <c r="C149" s="146" t="s">
        <v>401</v>
      </c>
      <c r="D149" s="146"/>
      <c r="E149" s="23"/>
      <c r="F149" s="28" t="s">
        <v>188</v>
      </c>
      <c r="G149" s="32">
        <v>26</v>
      </c>
      <c r="H149" s="76" t="str">
        <f t="shared" si="3"/>
        <v/>
      </c>
      <c r="I149" s="48"/>
    </row>
    <row r="150" spans="1:9" ht="18" customHeight="1" x14ac:dyDescent="0.25">
      <c r="A150" s="45"/>
      <c r="B150" s="30" t="s">
        <v>31</v>
      </c>
      <c r="C150" s="146" t="s">
        <v>402</v>
      </c>
      <c r="D150" s="146"/>
      <c r="E150" s="23"/>
      <c r="F150" s="28" t="s">
        <v>626</v>
      </c>
      <c r="G150" s="32">
        <v>4</v>
      </c>
      <c r="H150" s="76" t="str">
        <f t="shared" si="3"/>
        <v/>
      </c>
      <c r="I150" s="48"/>
    </row>
    <row r="151" spans="1:9" ht="18" customHeight="1" x14ac:dyDescent="0.25">
      <c r="A151" s="45"/>
      <c r="B151" s="30" t="s">
        <v>31</v>
      </c>
      <c r="C151" s="146" t="s">
        <v>403</v>
      </c>
      <c r="D151" s="146"/>
      <c r="E151" s="23"/>
      <c r="F151" s="28" t="s">
        <v>626</v>
      </c>
      <c r="G151" s="32">
        <v>1.25</v>
      </c>
      <c r="H151" s="76" t="str">
        <f t="shared" si="3"/>
        <v/>
      </c>
      <c r="I151" s="48"/>
    </row>
    <row r="152" spans="1:9" ht="18" customHeight="1" x14ac:dyDescent="0.25">
      <c r="A152" s="45"/>
      <c r="B152" s="30" t="s">
        <v>31</v>
      </c>
      <c r="C152" s="146" t="s">
        <v>404</v>
      </c>
      <c r="D152" s="146"/>
      <c r="E152" s="23"/>
      <c r="F152" s="28" t="s">
        <v>626</v>
      </c>
      <c r="G152" s="32">
        <v>16</v>
      </c>
      <c r="H152" s="76" t="str">
        <f t="shared" si="3"/>
        <v/>
      </c>
      <c r="I152" s="48"/>
    </row>
    <row r="153" spans="1:9" ht="18" customHeight="1" x14ac:dyDescent="0.25">
      <c r="A153" s="45"/>
      <c r="B153" s="30" t="s">
        <v>31</v>
      </c>
      <c r="C153" s="146" t="s">
        <v>405</v>
      </c>
      <c r="D153" s="146"/>
      <c r="E153" s="23"/>
      <c r="F153" s="28" t="s">
        <v>626</v>
      </c>
      <c r="G153" s="32">
        <v>1.95</v>
      </c>
      <c r="H153" s="76" t="str">
        <f t="shared" si="3"/>
        <v/>
      </c>
      <c r="I153" s="48"/>
    </row>
    <row r="154" spans="1:9" ht="18" customHeight="1" x14ac:dyDescent="0.25">
      <c r="A154" s="45"/>
      <c r="B154" s="30" t="s">
        <v>31</v>
      </c>
      <c r="C154" s="146" t="s">
        <v>406</v>
      </c>
      <c r="D154" s="146"/>
      <c r="E154" s="23"/>
      <c r="F154" s="28" t="s">
        <v>626</v>
      </c>
      <c r="G154" s="32">
        <v>12</v>
      </c>
      <c r="H154" s="76" t="str">
        <f t="shared" si="3"/>
        <v/>
      </c>
      <c r="I154" s="48"/>
    </row>
    <row r="155" spans="1:9" ht="18" customHeight="1" x14ac:dyDescent="0.25">
      <c r="A155" s="45"/>
      <c r="B155" s="30" t="s">
        <v>31</v>
      </c>
      <c r="C155" s="146" t="s">
        <v>407</v>
      </c>
      <c r="D155" s="146"/>
      <c r="E155" s="23"/>
      <c r="F155" s="28" t="s">
        <v>626</v>
      </c>
      <c r="G155" s="32">
        <v>8.75</v>
      </c>
      <c r="H155" s="76" t="str">
        <f t="shared" si="3"/>
        <v/>
      </c>
      <c r="I155" s="48"/>
    </row>
    <row r="156" spans="1:9" ht="18" customHeight="1" x14ac:dyDescent="0.25">
      <c r="A156" s="45"/>
      <c r="B156" s="30" t="s">
        <v>31</v>
      </c>
      <c r="C156" s="146" t="s">
        <v>408</v>
      </c>
      <c r="D156" s="146"/>
      <c r="E156" s="23"/>
      <c r="F156" s="28" t="s">
        <v>626</v>
      </c>
      <c r="G156" s="32">
        <v>3.9</v>
      </c>
      <c r="H156" s="76" t="str">
        <f t="shared" si="3"/>
        <v/>
      </c>
      <c r="I156" s="48"/>
    </row>
    <row r="157" spans="1:9" ht="18" customHeight="1" x14ac:dyDescent="0.25">
      <c r="A157" s="45"/>
      <c r="B157" s="30" t="s">
        <v>31</v>
      </c>
      <c r="C157" s="146" t="s">
        <v>409</v>
      </c>
      <c r="D157" s="146"/>
      <c r="E157" s="23"/>
      <c r="F157" s="28" t="s">
        <v>626</v>
      </c>
      <c r="G157" s="32">
        <v>3.9</v>
      </c>
      <c r="H157" s="76" t="str">
        <f t="shared" si="3"/>
        <v/>
      </c>
      <c r="I157" s="48"/>
    </row>
    <row r="158" spans="1:9" ht="18" customHeight="1" x14ac:dyDescent="0.25">
      <c r="A158" s="45"/>
      <c r="B158" s="30" t="s">
        <v>31</v>
      </c>
      <c r="C158" s="146" t="s">
        <v>410</v>
      </c>
      <c r="D158" s="146"/>
      <c r="E158" s="23"/>
      <c r="F158" s="28" t="s">
        <v>626</v>
      </c>
      <c r="G158" s="32">
        <v>6.3</v>
      </c>
      <c r="H158" s="76" t="str">
        <f t="shared" si="3"/>
        <v/>
      </c>
      <c r="I158" s="48"/>
    </row>
    <row r="159" spans="1:9" ht="18" customHeight="1" x14ac:dyDescent="0.25">
      <c r="A159" s="45"/>
      <c r="B159" s="30" t="s">
        <v>31</v>
      </c>
      <c r="C159" s="146" t="s">
        <v>411</v>
      </c>
      <c r="D159" s="146"/>
      <c r="E159" s="23"/>
      <c r="F159" s="28" t="s">
        <v>626</v>
      </c>
      <c r="G159" s="32">
        <v>1.25</v>
      </c>
      <c r="H159" s="76" t="str">
        <f t="shared" si="3"/>
        <v/>
      </c>
      <c r="I159" s="48"/>
    </row>
    <row r="160" spans="1:9" ht="18" customHeight="1" x14ac:dyDescent="0.25">
      <c r="A160" s="45"/>
      <c r="B160" s="30" t="s">
        <v>31</v>
      </c>
      <c r="C160" s="146" t="s">
        <v>412</v>
      </c>
      <c r="D160" s="146"/>
      <c r="E160" s="23"/>
      <c r="F160" s="28" t="s">
        <v>626</v>
      </c>
      <c r="G160" s="32">
        <v>22.5</v>
      </c>
      <c r="H160" s="76" t="str">
        <f t="shared" si="3"/>
        <v/>
      </c>
      <c r="I160" s="48"/>
    </row>
    <row r="161" spans="1:9" ht="18" customHeight="1" x14ac:dyDescent="0.25">
      <c r="A161" s="45"/>
      <c r="B161" s="30" t="s">
        <v>31</v>
      </c>
      <c r="C161" s="146" t="s">
        <v>413</v>
      </c>
      <c r="D161" s="146"/>
      <c r="E161" s="23"/>
      <c r="F161" s="28" t="s">
        <v>626</v>
      </c>
      <c r="G161" s="32">
        <v>14.75</v>
      </c>
      <c r="H161" s="76" t="str">
        <f t="shared" si="3"/>
        <v/>
      </c>
      <c r="I161" s="48"/>
    </row>
    <row r="162" spans="1:9" ht="18" customHeight="1" x14ac:dyDescent="0.25">
      <c r="A162" s="45"/>
      <c r="B162" s="30" t="s">
        <v>31</v>
      </c>
      <c r="C162" s="146" t="s">
        <v>414</v>
      </c>
      <c r="D162" s="146"/>
      <c r="E162" s="23"/>
      <c r="F162" s="28" t="s">
        <v>626</v>
      </c>
      <c r="G162" s="32">
        <v>7</v>
      </c>
      <c r="H162" s="76" t="str">
        <f t="shared" si="3"/>
        <v/>
      </c>
      <c r="I162" s="48"/>
    </row>
    <row r="163" spans="1:9" ht="18" customHeight="1" x14ac:dyDescent="0.25">
      <c r="A163" s="45"/>
      <c r="B163" s="30" t="s">
        <v>31</v>
      </c>
      <c r="C163" s="146" t="s">
        <v>415</v>
      </c>
      <c r="D163" s="146"/>
      <c r="E163" s="23"/>
      <c r="F163" s="28" t="s">
        <v>626</v>
      </c>
      <c r="G163" s="32">
        <v>1.95</v>
      </c>
      <c r="H163" s="76" t="str">
        <f t="shared" si="3"/>
        <v/>
      </c>
      <c r="I163" s="48"/>
    </row>
    <row r="164" spans="1:9" ht="18" customHeight="1" x14ac:dyDescent="0.25">
      <c r="A164" s="45"/>
      <c r="B164" s="30" t="s">
        <v>31</v>
      </c>
      <c r="C164" s="146" t="s">
        <v>416</v>
      </c>
      <c r="D164" s="146"/>
      <c r="E164" s="23"/>
      <c r="F164" s="28" t="s">
        <v>626</v>
      </c>
      <c r="G164" s="32">
        <v>17.5</v>
      </c>
      <c r="H164" s="76" t="str">
        <f t="shared" si="3"/>
        <v/>
      </c>
      <c r="I164" s="48"/>
    </row>
    <row r="165" spans="1:9" ht="18" customHeight="1" x14ac:dyDescent="0.25">
      <c r="A165" s="45"/>
      <c r="B165" s="30" t="s">
        <v>31</v>
      </c>
      <c r="C165" s="146" t="s">
        <v>417</v>
      </c>
      <c r="D165" s="146"/>
      <c r="E165" s="23"/>
      <c r="F165" s="28" t="s">
        <v>626</v>
      </c>
      <c r="G165" s="32">
        <v>12</v>
      </c>
      <c r="H165" s="76" t="str">
        <f t="shared" si="3"/>
        <v/>
      </c>
      <c r="I165" s="48"/>
    </row>
    <row r="166" spans="1:9" ht="18" customHeight="1" x14ac:dyDescent="0.25">
      <c r="A166" s="45"/>
      <c r="B166" s="30" t="s">
        <v>31</v>
      </c>
      <c r="C166" s="146" t="s">
        <v>418</v>
      </c>
      <c r="D166" s="146"/>
      <c r="E166" s="23"/>
      <c r="F166" s="28" t="s">
        <v>626</v>
      </c>
      <c r="G166" s="32">
        <v>10.1</v>
      </c>
      <c r="H166" s="76" t="str">
        <f t="shared" si="3"/>
        <v/>
      </c>
      <c r="I166" s="48"/>
    </row>
    <row r="167" spans="1:9" ht="18" customHeight="1" x14ac:dyDescent="0.25">
      <c r="A167" s="45"/>
      <c r="B167" s="30" t="s">
        <v>31</v>
      </c>
      <c r="C167" s="146" t="s">
        <v>419</v>
      </c>
      <c r="D167" s="146"/>
      <c r="E167" s="23"/>
      <c r="F167" s="28" t="s">
        <v>626</v>
      </c>
      <c r="G167" s="32">
        <v>14.8</v>
      </c>
      <c r="H167" s="76" t="str">
        <f t="shared" si="3"/>
        <v/>
      </c>
      <c r="I167" s="48"/>
    </row>
    <row r="168" spans="1:9" ht="18" customHeight="1" x14ac:dyDescent="0.25">
      <c r="A168" s="45"/>
      <c r="B168" s="30" t="s">
        <v>31</v>
      </c>
      <c r="C168" s="146" t="s">
        <v>420</v>
      </c>
      <c r="D168" s="146"/>
      <c r="E168" s="23"/>
      <c r="F168" s="28" t="s">
        <v>626</v>
      </c>
      <c r="G168" s="32">
        <v>4.4000000000000004</v>
      </c>
      <c r="H168" s="76" t="str">
        <f t="shared" si="3"/>
        <v/>
      </c>
      <c r="I168" s="48"/>
    </row>
    <row r="169" spans="1:9" ht="18" customHeight="1" x14ac:dyDescent="0.25">
      <c r="A169" s="45"/>
      <c r="B169" s="30" t="s">
        <v>31</v>
      </c>
      <c r="C169" s="146" t="s">
        <v>421</v>
      </c>
      <c r="D169" s="146"/>
      <c r="E169" s="23"/>
      <c r="F169" s="28" t="s">
        <v>626</v>
      </c>
      <c r="G169" s="32">
        <v>25</v>
      </c>
      <c r="H169" s="76" t="str">
        <f t="shared" si="3"/>
        <v/>
      </c>
      <c r="I169" s="48"/>
    </row>
    <row r="170" spans="1:9" ht="18" customHeight="1" x14ac:dyDescent="0.25">
      <c r="A170" s="45"/>
      <c r="B170" s="30" t="s">
        <v>31</v>
      </c>
      <c r="C170" s="146" t="s">
        <v>422</v>
      </c>
      <c r="D170" s="146"/>
      <c r="E170" s="23"/>
      <c r="F170" s="28" t="s">
        <v>626</v>
      </c>
      <c r="G170" s="32">
        <v>13.6</v>
      </c>
      <c r="H170" s="76" t="str">
        <f t="shared" si="3"/>
        <v/>
      </c>
      <c r="I170" s="48"/>
    </row>
    <row r="171" spans="1:9" ht="18" customHeight="1" x14ac:dyDescent="0.25">
      <c r="A171" s="45"/>
      <c r="B171" s="30" t="s">
        <v>31</v>
      </c>
      <c r="C171" s="146" t="s">
        <v>423</v>
      </c>
      <c r="D171" s="146"/>
      <c r="E171" s="23"/>
      <c r="F171" s="28" t="s">
        <v>626</v>
      </c>
      <c r="G171" s="32">
        <v>34.5</v>
      </c>
      <c r="H171" s="76" t="str">
        <f t="shared" si="3"/>
        <v/>
      </c>
      <c r="I171" s="48"/>
    </row>
    <row r="172" spans="1:9" ht="18" customHeight="1" x14ac:dyDescent="0.25">
      <c r="A172" s="45"/>
      <c r="B172" s="30" t="s">
        <v>31</v>
      </c>
      <c r="C172" s="146" t="s">
        <v>424</v>
      </c>
      <c r="D172" s="146"/>
      <c r="E172" s="23"/>
      <c r="F172" s="28" t="s">
        <v>626</v>
      </c>
      <c r="G172" s="32">
        <v>23.5</v>
      </c>
      <c r="H172" s="76" t="str">
        <f t="shared" si="3"/>
        <v/>
      </c>
      <c r="I172" s="48"/>
    </row>
    <row r="173" spans="1:9" ht="18" customHeight="1" x14ac:dyDescent="0.25">
      <c r="A173" s="45"/>
      <c r="B173" s="30" t="s">
        <v>31</v>
      </c>
      <c r="C173" s="146" t="s">
        <v>425</v>
      </c>
      <c r="D173" s="146"/>
      <c r="E173" s="23"/>
      <c r="F173" s="28" t="s">
        <v>626</v>
      </c>
      <c r="G173" s="32">
        <v>15.75</v>
      </c>
      <c r="H173" s="76" t="str">
        <f t="shared" si="3"/>
        <v/>
      </c>
      <c r="I173" s="48"/>
    </row>
    <row r="174" spans="1:9" ht="18" customHeight="1" x14ac:dyDescent="0.25">
      <c r="A174" s="45"/>
      <c r="B174" s="30" t="s">
        <v>31</v>
      </c>
      <c r="C174" s="146" t="s">
        <v>426</v>
      </c>
      <c r="D174" s="146"/>
      <c r="E174" s="23"/>
      <c r="F174" s="28" t="s">
        <v>626</v>
      </c>
      <c r="G174" s="32">
        <v>19.5</v>
      </c>
      <c r="H174" s="76" t="str">
        <f t="shared" si="3"/>
        <v/>
      </c>
      <c r="I174" s="48"/>
    </row>
    <row r="175" spans="1:9" ht="18" customHeight="1" x14ac:dyDescent="0.25">
      <c r="A175" s="45"/>
      <c r="B175" s="30" t="s">
        <v>31</v>
      </c>
      <c r="C175" s="146" t="s">
        <v>427</v>
      </c>
      <c r="D175" s="146"/>
      <c r="E175" s="23"/>
      <c r="F175" s="28" t="s">
        <v>626</v>
      </c>
      <c r="G175" s="32">
        <v>13.85</v>
      </c>
      <c r="H175" s="76" t="str">
        <f t="shared" si="3"/>
        <v/>
      </c>
      <c r="I175" s="48"/>
    </row>
    <row r="176" spans="1:9" ht="18" customHeight="1" x14ac:dyDescent="0.25">
      <c r="A176" s="45"/>
      <c r="B176" s="30" t="s">
        <v>31</v>
      </c>
      <c r="C176" s="153" t="s">
        <v>428</v>
      </c>
      <c r="D176" s="155"/>
      <c r="E176" s="23"/>
      <c r="F176" s="28" t="s">
        <v>429</v>
      </c>
      <c r="G176" s="32">
        <v>700</v>
      </c>
      <c r="H176" s="76" t="str">
        <f t="shared" si="3"/>
        <v/>
      </c>
      <c r="I176" s="48"/>
    </row>
    <row r="177" spans="1:9" ht="18" customHeight="1" x14ac:dyDescent="0.25">
      <c r="A177" s="45"/>
      <c r="B177" s="30" t="s">
        <v>31</v>
      </c>
      <c r="C177" s="146" t="s">
        <v>430</v>
      </c>
      <c r="D177" s="146"/>
      <c r="E177" s="23"/>
      <c r="F177" s="28" t="s">
        <v>188</v>
      </c>
      <c r="G177" s="32">
        <v>63</v>
      </c>
      <c r="H177" s="76" t="str">
        <f t="shared" si="3"/>
        <v/>
      </c>
      <c r="I177" s="48"/>
    </row>
    <row r="178" spans="1:9" ht="18" customHeight="1" x14ac:dyDescent="0.25">
      <c r="A178" s="45"/>
      <c r="B178" s="30" t="s">
        <v>31</v>
      </c>
      <c r="C178" s="146" t="s">
        <v>431</v>
      </c>
      <c r="D178" s="146"/>
      <c r="E178" s="23"/>
      <c r="F178" s="28" t="s">
        <v>373</v>
      </c>
      <c r="G178" s="32">
        <v>80</v>
      </c>
      <c r="H178" s="76" t="str">
        <f t="shared" si="3"/>
        <v/>
      </c>
      <c r="I178" s="48"/>
    </row>
    <row r="179" spans="1:9" ht="18" customHeight="1" x14ac:dyDescent="0.25">
      <c r="A179" s="45"/>
      <c r="B179" s="30" t="s">
        <v>31</v>
      </c>
      <c r="C179" s="146" t="s">
        <v>432</v>
      </c>
      <c r="D179" s="146"/>
      <c r="E179" s="23"/>
      <c r="F179" s="28" t="s">
        <v>391</v>
      </c>
      <c r="G179" s="32">
        <v>40</v>
      </c>
      <c r="H179" s="76" t="str">
        <f t="shared" si="3"/>
        <v/>
      </c>
      <c r="I179" s="48"/>
    </row>
    <row r="180" spans="1:9" ht="18" customHeight="1" x14ac:dyDescent="0.25">
      <c r="A180" s="45"/>
      <c r="B180" s="30" t="s">
        <v>31</v>
      </c>
      <c r="C180" s="146" t="s">
        <v>433</v>
      </c>
      <c r="D180" s="146"/>
      <c r="E180" s="23"/>
      <c r="F180" s="28" t="s">
        <v>391</v>
      </c>
      <c r="G180" s="32">
        <v>35</v>
      </c>
      <c r="H180" s="76" t="str">
        <f t="shared" si="3"/>
        <v/>
      </c>
      <c r="I180" s="48"/>
    </row>
    <row r="181" spans="1:9" ht="18" customHeight="1" x14ac:dyDescent="0.25">
      <c r="A181" s="45"/>
      <c r="B181" s="30" t="s">
        <v>31</v>
      </c>
      <c r="C181" s="146" t="s">
        <v>434</v>
      </c>
      <c r="D181" s="146"/>
      <c r="E181" s="23"/>
      <c r="F181" s="28" t="s">
        <v>391</v>
      </c>
      <c r="G181" s="32">
        <v>68</v>
      </c>
      <c r="H181" s="76" t="str">
        <f t="shared" si="3"/>
        <v/>
      </c>
      <c r="I181" s="48"/>
    </row>
    <row r="182" spans="1:9" ht="18" customHeight="1" x14ac:dyDescent="0.25">
      <c r="A182" s="45"/>
      <c r="B182" s="30" t="s">
        <v>31</v>
      </c>
      <c r="C182" s="146" t="s">
        <v>435</v>
      </c>
      <c r="D182" s="146"/>
      <c r="E182" s="23"/>
      <c r="F182" s="28" t="s">
        <v>391</v>
      </c>
      <c r="G182" s="32">
        <v>59</v>
      </c>
      <c r="H182" s="76" t="str">
        <f t="shared" si="3"/>
        <v/>
      </c>
      <c r="I182" s="48"/>
    </row>
    <row r="183" spans="1:9" ht="18" customHeight="1" x14ac:dyDescent="0.25">
      <c r="A183" s="45"/>
      <c r="B183" s="30" t="s">
        <v>31</v>
      </c>
      <c r="C183" s="146" t="s">
        <v>436</v>
      </c>
      <c r="D183" s="146"/>
      <c r="E183" s="23"/>
      <c r="F183" s="28" t="s">
        <v>188</v>
      </c>
      <c r="G183" s="32">
        <v>100</v>
      </c>
      <c r="H183" s="76" t="str">
        <f t="shared" si="3"/>
        <v/>
      </c>
      <c r="I183" s="48"/>
    </row>
    <row r="184" spans="1:9" ht="18" customHeight="1" x14ac:dyDescent="0.25">
      <c r="A184" s="45"/>
      <c r="B184" s="30" t="s">
        <v>31</v>
      </c>
      <c r="C184" s="146" t="s">
        <v>437</v>
      </c>
      <c r="D184" s="146"/>
      <c r="E184" s="23"/>
      <c r="F184" s="28" t="s">
        <v>188</v>
      </c>
      <c r="G184" s="32">
        <v>40</v>
      </c>
      <c r="H184" s="76" t="str">
        <f t="shared" si="3"/>
        <v/>
      </c>
      <c r="I184" s="48"/>
    </row>
    <row r="185" spans="1:9" ht="18" customHeight="1" x14ac:dyDescent="0.25">
      <c r="A185" s="45"/>
      <c r="B185" s="30" t="s">
        <v>31</v>
      </c>
      <c r="C185" s="146" t="s">
        <v>438</v>
      </c>
      <c r="D185" s="146"/>
      <c r="E185" s="23"/>
      <c r="F185" s="28" t="s">
        <v>188</v>
      </c>
      <c r="G185" s="32">
        <v>43</v>
      </c>
      <c r="H185" s="76" t="str">
        <f t="shared" si="3"/>
        <v/>
      </c>
      <c r="I185" s="48"/>
    </row>
    <row r="186" spans="1:9" ht="18" customHeight="1" x14ac:dyDescent="0.25">
      <c r="A186" s="45"/>
      <c r="B186" s="30" t="s">
        <v>31</v>
      </c>
      <c r="C186" s="146" t="s">
        <v>439</v>
      </c>
      <c r="D186" s="146"/>
      <c r="E186" s="23"/>
      <c r="F186" s="28" t="s">
        <v>188</v>
      </c>
      <c r="G186" s="32">
        <v>55</v>
      </c>
      <c r="H186" s="76" t="str">
        <f t="shared" si="3"/>
        <v/>
      </c>
      <c r="I186" s="48"/>
    </row>
    <row r="187" spans="1:9" ht="18" customHeight="1" thickBot="1" x14ac:dyDescent="0.3">
      <c r="A187" s="45"/>
      <c r="B187" s="31" t="s">
        <v>31</v>
      </c>
      <c r="C187" s="145" t="s">
        <v>440</v>
      </c>
      <c r="D187" s="145"/>
      <c r="E187" s="24"/>
      <c r="F187" s="29" t="s">
        <v>188</v>
      </c>
      <c r="G187" s="33">
        <v>59</v>
      </c>
      <c r="H187" s="78" t="str">
        <f t="shared" si="3"/>
        <v/>
      </c>
      <c r="I187" s="48"/>
    </row>
    <row r="188" spans="1:9" ht="18" customHeight="1" thickBot="1" x14ac:dyDescent="0.3">
      <c r="A188" s="45"/>
      <c r="C188" s="14"/>
      <c r="D188" s="14"/>
      <c r="E188" s="14"/>
      <c r="F188" s="14"/>
      <c r="G188" s="11"/>
      <c r="H188" s="79">
        <f>SUM(H118:H187)</f>
        <v>0</v>
      </c>
      <c r="I188" s="48"/>
    </row>
    <row r="189" spans="1:9" ht="15.75" thickBot="1" x14ac:dyDescent="0.3">
      <c r="A189" s="45"/>
      <c r="C189" s="14"/>
      <c r="D189" s="14"/>
      <c r="E189" s="14"/>
      <c r="F189" s="14"/>
      <c r="G189" s="14"/>
      <c r="H189" s="49"/>
      <c r="I189" s="48"/>
    </row>
    <row r="190" spans="1:9" ht="30" customHeight="1" x14ac:dyDescent="0.25">
      <c r="A190" s="45"/>
      <c r="B190" s="27" t="s">
        <v>23</v>
      </c>
      <c r="C190" s="144" t="s">
        <v>249</v>
      </c>
      <c r="D190" s="144"/>
      <c r="E190" s="25" t="s">
        <v>37</v>
      </c>
      <c r="F190" s="25" t="s">
        <v>38</v>
      </c>
      <c r="G190" s="25" t="s">
        <v>39</v>
      </c>
      <c r="H190" s="26" t="s">
        <v>30</v>
      </c>
      <c r="I190" s="48"/>
    </row>
    <row r="191" spans="1:9" ht="18" customHeight="1" x14ac:dyDescent="0.25">
      <c r="A191" s="45"/>
      <c r="B191" s="30" t="s">
        <v>31</v>
      </c>
      <c r="C191" s="146" t="s">
        <v>441</v>
      </c>
      <c r="D191" s="146"/>
      <c r="E191" s="23"/>
      <c r="F191" s="28" t="s">
        <v>188</v>
      </c>
      <c r="G191" s="32">
        <v>12</v>
      </c>
      <c r="H191" s="76" t="str">
        <f t="shared" ref="H191:H204" si="4">IF(E191="","",IF((E191*G191)&lt;0,"DNQ",E191*G191))</f>
        <v/>
      </c>
      <c r="I191" s="48"/>
    </row>
    <row r="192" spans="1:9" ht="18" customHeight="1" x14ac:dyDescent="0.25">
      <c r="A192" s="45"/>
      <c r="B192" s="30" t="s">
        <v>31</v>
      </c>
      <c r="C192" s="146" t="s">
        <v>442</v>
      </c>
      <c r="D192" s="146"/>
      <c r="E192" s="23"/>
      <c r="F192" s="28" t="s">
        <v>443</v>
      </c>
      <c r="G192" s="32">
        <v>11</v>
      </c>
      <c r="H192" s="76" t="str">
        <f t="shared" si="4"/>
        <v/>
      </c>
      <c r="I192" s="48"/>
    </row>
    <row r="193" spans="1:9" ht="18" customHeight="1" x14ac:dyDescent="0.25">
      <c r="A193" s="45"/>
      <c r="B193" s="30" t="s">
        <v>31</v>
      </c>
      <c r="C193" s="146" t="s">
        <v>444</v>
      </c>
      <c r="D193" s="146"/>
      <c r="E193" s="23"/>
      <c r="F193" s="28" t="s">
        <v>305</v>
      </c>
      <c r="G193" s="32">
        <v>0.3</v>
      </c>
      <c r="H193" s="76" t="str">
        <f t="shared" si="4"/>
        <v/>
      </c>
      <c r="I193" s="48"/>
    </row>
    <row r="194" spans="1:9" ht="18" customHeight="1" x14ac:dyDescent="0.25">
      <c r="A194" s="45"/>
      <c r="B194" s="30" t="s">
        <v>31</v>
      </c>
      <c r="C194" s="146" t="s">
        <v>445</v>
      </c>
      <c r="D194" s="146"/>
      <c r="E194" s="23"/>
      <c r="F194" s="28" t="s">
        <v>446</v>
      </c>
      <c r="G194" s="32">
        <v>12</v>
      </c>
      <c r="H194" s="76" t="str">
        <f t="shared" si="4"/>
        <v/>
      </c>
      <c r="I194" s="48"/>
    </row>
    <row r="195" spans="1:9" ht="18" customHeight="1" x14ac:dyDescent="0.25">
      <c r="A195" s="45"/>
      <c r="B195" s="30" t="s">
        <v>31</v>
      </c>
      <c r="C195" s="146" t="s">
        <v>447</v>
      </c>
      <c r="D195" s="146"/>
      <c r="E195" s="23"/>
      <c r="F195" s="28" t="s">
        <v>188</v>
      </c>
      <c r="G195" s="32">
        <v>36</v>
      </c>
      <c r="H195" s="76" t="str">
        <f t="shared" si="4"/>
        <v/>
      </c>
      <c r="I195" s="48"/>
    </row>
    <row r="196" spans="1:9" ht="18" customHeight="1" x14ac:dyDescent="0.25">
      <c r="A196" s="45"/>
      <c r="B196" s="30" t="s">
        <v>31</v>
      </c>
      <c r="C196" s="146" t="s">
        <v>448</v>
      </c>
      <c r="D196" s="146"/>
      <c r="E196" s="23"/>
      <c r="F196" s="28" t="s">
        <v>446</v>
      </c>
      <c r="G196" s="32">
        <v>35</v>
      </c>
      <c r="H196" s="76" t="str">
        <f t="shared" si="4"/>
        <v/>
      </c>
      <c r="I196" s="48"/>
    </row>
    <row r="197" spans="1:9" ht="18" customHeight="1" x14ac:dyDescent="0.25">
      <c r="A197" s="45"/>
      <c r="B197" s="30" t="s">
        <v>31</v>
      </c>
      <c r="C197" s="146" t="s">
        <v>449</v>
      </c>
      <c r="D197" s="146"/>
      <c r="E197" s="23"/>
      <c r="F197" s="28" t="s">
        <v>446</v>
      </c>
      <c r="G197" s="32">
        <v>70</v>
      </c>
      <c r="H197" s="76" t="str">
        <f t="shared" si="4"/>
        <v/>
      </c>
      <c r="I197" s="48"/>
    </row>
    <row r="198" spans="1:9" ht="18" customHeight="1" x14ac:dyDescent="0.25">
      <c r="A198" s="45"/>
      <c r="B198" s="30" t="s">
        <v>31</v>
      </c>
      <c r="C198" s="146" t="s">
        <v>450</v>
      </c>
      <c r="D198" s="146"/>
      <c r="E198" s="23"/>
      <c r="F198" s="28" t="s">
        <v>451</v>
      </c>
      <c r="G198" s="32">
        <v>7.0000000000000007E-2</v>
      </c>
      <c r="H198" s="76" t="str">
        <f t="shared" si="4"/>
        <v/>
      </c>
      <c r="I198" s="48"/>
    </row>
    <row r="199" spans="1:9" ht="18" customHeight="1" x14ac:dyDescent="0.25">
      <c r="A199" s="45"/>
      <c r="B199" s="30" t="s">
        <v>31</v>
      </c>
      <c r="C199" s="146" t="s">
        <v>452</v>
      </c>
      <c r="D199" s="146"/>
      <c r="E199" s="23"/>
      <c r="F199" s="28" t="s">
        <v>188</v>
      </c>
      <c r="G199" s="32">
        <v>21</v>
      </c>
      <c r="H199" s="76" t="str">
        <f t="shared" si="4"/>
        <v/>
      </c>
      <c r="I199" s="48"/>
    </row>
    <row r="200" spans="1:9" ht="18" customHeight="1" x14ac:dyDescent="0.25">
      <c r="A200" s="45"/>
      <c r="B200" s="30" t="s">
        <v>31</v>
      </c>
      <c r="C200" s="146" t="s">
        <v>453</v>
      </c>
      <c r="D200" s="146"/>
      <c r="E200" s="23"/>
      <c r="F200" s="28" t="s">
        <v>451</v>
      </c>
      <c r="G200" s="32">
        <v>0.01</v>
      </c>
      <c r="H200" s="76" t="str">
        <f t="shared" si="4"/>
        <v/>
      </c>
      <c r="I200" s="48"/>
    </row>
    <row r="201" spans="1:9" ht="18" customHeight="1" x14ac:dyDescent="0.25">
      <c r="A201" s="45"/>
      <c r="B201" s="30" t="s">
        <v>31</v>
      </c>
      <c r="C201" s="146" t="s">
        <v>454</v>
      </c>
      <c r="D201" s="146"/>
      <c r="E201" s="23"/>
      <c r="F201" s="28" t="s">
        <v>188</v>
      </c>
      <c r="G201" s="32">
        <v>16</v>
      </c>
      <c r="H201" s="76" t="str">
        <f t="shared" si="4"/>
        <v/>
      </c>
      <c r="I201" s="48"/>
    </row>
    <row r="202" spans="1:9" ht="18" customHeight="1" x14ac:dyDescent="0.25">
      <c r="A202" s="45"/>
      <c r="B202" s="30" t="s">
        <v>31</v>
      </c>
      <c r="C202" s="146" t="s">
        <v>455</v>
      </c>
      <c r="D202" s="146"/>
      <c r="E202" s="23"/>
      <c r="F202" s="28" t="s">
        <v>188</v>
      </c>
      <c r="G202" s="32">
        <v>47</v>
      </c>
      <c r="H202" s="76" t="str">
        <f t="shared" si="4"/>
        <v/>
      </c>
      <c r="I202" s="48"/>
    </row>
    <row r="203" spans="1:9" ht="18" customHeight="1" x14ac:dyDescent="0.25">
      <c r="A203" s="45"/>
      <c r="B203" s="30" t="s">
        <v>31</v>
      </c>
      <c r="C203" s="146" t="s">
        <v>456</v>
      </c>
      <c r="D203" s="146"/>
      <c r="E203" s="23"/>
      <c r="F203" s="28" t="s">
        <v>188</v>
      </c>
      <c r="G203" s="32">
        <v>10</v>
      </c>
      <c r="H203" s="76" t="str">
        <f t="shared" si="4"/>
        <v/>
      </c>
      <c r="I203" s="48"/>
    </row>
    <row r="204" spans="1:9" ht="18" customHeight="1" thickBot="1" x14ac:dyDescent="0.3">
      <c r="A204" s="45"/>
      <c r="B204" s="31" t="s">
        <v>31</v>
      </c>
      <c r="C204" s="145" t="s">
        <v>457</v>
      </c>
      <c r="D204" s="145"/>
      <c r="E204" s="24"/>
      <c r="F204" s="29" t="s">
        <v>188</v>
      </c>
      <c r="G204" s="33">
        <v>26</v>
      </c>
      <c r="H204" s="78" t="str">
        <f t="shared" si="4"/>
        <v/>
      </c>
      <c r="I204" s="48"/>
    </row>
    <row r="205" spans="1:9" s="48" customFormat="1" ht="18" customHeight="1" thickBot="1" x14ac:dyDescent="0.3">
      <c r="A205" s="45"/>
      <c r="B205" s="1"/>
      <c r="C205" s="14"/>
      <c r="D205" s="14"/>
      <c r="E205" s="14"/>
      <c r="F205" s="14"/>
      <c r="G205" s="11"/>
      <c r="H205" s="79">
        <f>SUM(H191:H204)</f>
        <v>0</v>
      </c>
    </row>
    <row r="206" spans="1:9" s="48" customFormat="1" ht="12" customHeight="1" thickBot="1" x14ac:dyDescent="0.3">
      <c r="A206" s="45"/>
      <c r="B206" s="1"/>
      <c r="C206" s="14"/>
      <c r="D206" s="14"/>
      <c r="E206" s="14"/>
      <c r="F206" s="14"/>
      <c r="G206" s="14"/>
      <c r="H206" s="49"/>
    </row>
    <row r="207" spans="1:9" s="48" customFormat="1" ht="30" customHeight="1" x14ac:dyDescent="0.25">
      <c r="A207" s="45"/>
      <c r="B207" s="27" t="s">
        <v>23</v>
      </c>
      <c r="C207" s="144" t="s">
        <v>458</v>
      </c>
      <c r="D207" s="144"/>
      <c r="E207" s="25" t="s">
        <v>37</v>
      </c>
      <c r="F207" s="25" t="s">
        <v>38</v>
      </c>
      <c r="G207" s="25" t="s">
        <v>39</v>
      </c>
      <c r="H207" s="26" t="s">
        <v>30</v>
      </c>
    </row>
    <row r="208" spans="1:9" s="48" customFormat="1" ht="18" customHeight="1" x14ac:dyDescent="0.25">
      <c r="A208" s="45"/>
      <c r="B208" s="30" t="s">
        <v>137</v>
      </c>
      <c r="C208" s="146" t="s">
        <v>459</v>
      </c>
      <c r="D208" s="146"/>
      <c r="E208" s="23"/>
      <c r="F208" s="28" t="s">
        <v>460</v>
      </c>
      <c r="G208" s="32">
        <v>20</v>
      </c>
      <c r="H208" s="76" t="str">
        <f>IF(E208="","",IF((E208*G208)&lt;0,"DNQ",E208*G208))</f>
        <v/>
      </c>
    </row>
    <row r="209" spans="1:8" s="48" customFormat="1" ht="18" customHeight="1" x14ac:dyDescent="0.25">
      <c r="A209" s="45"/>
      <c r="B209" s="30" t="s">
        <v>137</v>
      </c>
      <c r="C209" s="146" t="s">
        <v>461</v>
      </c>
      <c r="D209" s="146"/>
      <c r="E209" s="23"/>
      <c r="F209" s="28" t="s">
        <v>139</v>
      </c>
      <c r="G209" s="32">
        <v>0.5</v>
      </c>
      <c r="H209" s="76" t="str">
        <f t="shared" ref="H209:H233" si="5">IF(E209="","",IF((E209*G209)&lt;0,"DNQ",E209*G209))</f>
        <v/>
      </c>
    </row>
    <row r="210" spans="1:8" s="48" customFormat="1" ht="18" customHeight="1" x14ac:dyDescent="0.25">
      <c r="A210" s="45"/>
      <c r="B210" s="30" t="s">
        <v>137</v>
      </c>
      <c r="C210" s="146" t="s">
        <v>462</v>
      </c>
      <c r="D210" s="146"/>
      <c r="E210" s="23"/>
      <c r="F210" s="28" t="s">
        <v>139</v>
      </c>
      <c r="G210" s="32">
        <v>0.3</v>
      </c>
      <c r="H210" s="76" t="str">
        <f t="shared" si="5"/>
        <v/>
      </c>
    </row>
    <row r="211" spans="1:8" s="48" customFormat="1" ht="18" customHeight="1" x14ac:dyDescent="0.25">
      <c r="A211" s="45"/>
      <c r="B211" s="30" t="s">
        <v>137</v>
      </c>
      <c r="C211" s="146" t="s">
        <v>463</v>
      </c>
      <c r="D211" s="146"/>
      <c r="E211" s="23"/>
      <c r="F211" s="28" t="s">
        <v>219</v>
      </c>
      <c r="G211" s="32">
        <v>5</v>
      </c>
      <c r="H211" s="76" t="str">
        <f t="shared" si="5"/>
        <v/>
      </c>
    </row>
    <row r="212" spans="1:8" s="48" customFormat="1" ht="18" customHeight="1" x14ac:dyDescent="0.25">
      <c r="A212" s="45"/>
      <c r="B212" s="30" t="s">
        <v>137</v>
      </c>
      <c r="C212" s="146" t="s">
        <v>464</v>
      </c>
      <c r="D212" s="146"/>
      <c r="E212" s="23"/>
      <c r="F212" s="28" t="s">
        <v>219</v>
      </c>
      <c r="G212" s="32">
        <v>9</v>
      </c>
      <c r="H212" s="76" t="str">
        <f t="shared" si="5"/>
        <v/>
      </c>
    </row>
    <row r="213" spans="1:8" s="48" customFormat="1" ht="18" customHeight="1" x14ac:dyDescent="0.25">
      <c r="A213" s="45"/>
      <c r="B213" s="30" t="s">
        <v>137</v>
      </c>
      <c r="C213" s="146" t="s">
        <v>465</v>
      </c>
      <c r="D213" s="146"/>
      <c r="E213" s="23"/>
      <c r="F213" s="28" t="s">
        <v>219</v>
      </c>
      <c r="G213" s="32">
        <v>6</v>
      </c>
      <c r="H213" s="76" t="str">
        <f t="shared" si="5"/>
        <v/>
      </c>
    </row>
    <row r="214" spans="1:8" s="48" customFormat="1" ht="18" customHeight="1" x14ac:dyDescent="0.25">
      <c r="A214" s="45"/>
      <c r="B214" s="30" t="s">
        <v>137</v>
      </c>
      <c r="C214" s="146" t="s">
        <v>466</v>
      </c>
      <c r="D214" s="146"/>
      <c r="E214" s="23"/>
      <c r="F214" s="28" t="s">
        <v>219</v>
      </c>
      <c r="G214" s="32">
        <v>10</v>
      </c>
      <c r="H214" s="76" t="str">
        <f t="shared" si="5"/>
        <v/>
      </c>
    </row>
    <row r="215" spans="1:8" s="48" customFormat="1" ht="18" customHeight="1" x14ac:dyDescent="0.25">
      <c r="A215" s="45"/>
      <c r="B215" s="30" t="s">
        <v>137</v>
      </c>
      <c r="C215" s="146" t="s">
        <v>467</v>
      </c>
      <c r="D215" s="146"/>
      <c r="E215" s="23"/>
      <c r="F215" s="28" t="s">
        <v>188</v>
      </c>
      <c r="G215" s="32">
        <v>15</v>
      </c>
      <c r="H215" s="76" t="str">
        <f t="shared" si="5"/>
        <v/>
      </c>
    </row>
    <row r="216" spans="1:8" s="48" customFormat="1" ht="18" customHeight="1" x14ac:dyDescent="0.25">
      <c r="A216" s="45"/>
      <c r="B216" s="30" t="s">
        <v>137</v>
      </c>
      <c r="C216" s="146" t="s">
        <v>468</v>
      </c>
      <c r="D216" s="146"/>
      <c r="E216" s="23"/>
      <c r="F216" s="28" t="s">
        <v>139</v>
      </c>
      <c r="G216" s="32">
        <v>0.3</v>
      </c>
      <c r="H216" s="76" t="str">
        <f t="shared" si="5"/>
        <v/>
      </c>
    </row>
    <row r="217" spans="1:8" s="48" customFormat="1" ht="18" customHeight="1" x14ac:dyDescent="0.25">
      <c r="A217" s="45"/>
      <c r="B217" s="30" t="s">
        <v>137</v>
      </c>
      <c r="C217" s="146" t="s">
        <v>469</v>
      </c>
      <c r="D217" s="146"/>
      <c r="E217" s="23"/>
      <c r="F217" s="28" t="s">
        <v>139</v>
      </c>
      <c r="G217" s="32">
        <v>0.4</v>
      </c>
      <c r="H217" s="76" t="str">
        <f t="shared" si="5"/>
        <v/>
      </c>
    </row>
    <row r="218" spans="1:8" s="48" customFormat="1" ht="18" customHeight="1" x14ac:dyDescent="0.25">
      <c r="A218" s="45"/>
      <c r="B218" s="30" t="s">
        <v>137</v>
      </c>
      <c r="C218" s="146" t="s">
        <v>470</v>
      </c>
      <c r="D218" s="146"/>
      <c r="E218" s="23"/>
      <c r="F218" s="28" t="s">
        <v>139</v>
      </c>
      <c r="G218" s="32">
        <v>0.7</v>
      </c>
      <c r="H218" s="76" t="str">
        <f t="shared" si="5"/>
        <v/>
      </c>
    </row>
    <row r="219" spans="1:8" s="48" customFormat="1" ht="18" customHeight="1" x14ac:dyDescent="0.25">
      <c r="A219" s="45"/>
      <c r="B219" s="30" t="s">
        <v>137</v>
      </c>
      <c r="C219" s="146" t="s">
        <v>471</v>
      </c>
      <c r="D219" s="146"/>
      <c r="E219" s="23"/>
      <c r="F219" s="28" t="s">
        <v>139</v>
      </c>
      <c r="G219" s="32">
        <v>0.4</v>
      </c>
      <c r="H219" s="76" t="str">
        <f t="shared" si="5"/>
        <v/>
      </c>
    </row>
    <row r="220" spans="1:8" s="48" customFormat="1" ht="18" customHeight="1" x14ac:dyDescent="0.25">
      <c r="A220" s="45"/>
      <c r="B220" s="30" t="s">
        <v>137</v>
      </c>
      <c r="C220" s="146" t="s">
        <v>472</v>
      </c>
      <c r="D220" s="146"/>
      <c r="E220" s="23"/>
      <c r="F220" s="28" t="s">
        <v>215</v>
      </c>
      <c r="G220" s="32">
        <v>30</v>
      </c>
      <c r="H220" s="76" t="str">
        <f t="shared" si="5"/>
        <v/>
      </c>
    </row>
    <row r="221" spans="1:8" s="48" customFormat="1" ht="18" customHeight="1" x14ac:dyDescent="0.25">
      <c r="A221" s="45"/>
      <c r="B221" s="30" t="s">
        <v>137</v>
      </c>
      <c r="C221" s="146" t="s">
        <v>473</v>
      </c>
      <c r="D221" s="146"/>
      <c r="E221" s="23"/>
      <c r="F221" s="28" t="s">
        <v>215</v>
      </c>
      <c r="G221" s="32">
        <v>40</v>
      </c>
      <c r="H221" s="76" t="str">
        <f t="shared" si="5"/>
        <v/>
      </c>
    </row>
    <row r="222" spans="1:8" s="48" customFormat="1" ht="18" customHeight="1" x14ac:dyDescent="0.25">
      <c r="A222" s="45"/>
      <c r="B222" s="30" t="s">
        <v>137</v>
      </c>
      <c r="C222" s="146" t="s">
        <v>474</v>
      </c>
      <c r="D222" s="146"/>
      <c r="E222" s="23"/>
      <c r="F222" s="28" t="s">
        <v>215</v>
      </c>
      <c r="G222" s="32">
        <v>5</v>
      </c>
      <c r="H222" s="76" t="str">
        <f t="shared" si="5"/>
        <v/>
      </c>
    </row>
    <row r="223" spans="1:8" s="48" customFormat="1" ht="18" customHeight="1" x14ac:dyDescent="0.25">
      <c r="A223" s="45"/>
      <c r="B223" s="30" t="s">
        <v>137</v>
      </c>
      <c r="C223" s="146" t="s">
        <v>475</v>
      </c>
      <c r="D223" s="146"/>
      <c r="E223" s="23"/>
      <c r="F223" s="28" t="s">
        <v>215</v>
      </c>
      <c r="G223" s="32">
        <v>7</v>
      </c>
      <c r="H223" s="76" t="str">
        <f t="shared" si="5"/>
        <v/>
      </c>
    </row>
    <row r="224" spans="1:8" s="48" customFormat="1" ht="18" customHeight="1" x14ac:dyDescent="0.25">
      <c r="A224" s="45"/>
      <c r="B224" s="30" t="s">
        <v>137</v>
      </c>
      <c r="C224" s="146" t="s">
        <v>476</v>
      </c>
      <c r="D224" s="146"/>
      <c r="E224" s="23"/>
      <c r="F224" s="28" t="s">
        <v>219</v>
      </c>
      <c r="G224" s="32">
        <v>0.1</v>
      </c>
      <c r="H224" s="76" t="str">
        <f t="shared" si="5"/>
        <v/>
      </c>
    </row>
    <row r="225" spans="1:9" s="48" customFormat="1" ht="18" customHeight="1" x14ac:dyDescent="0.25">
      <c r="A225" s="45"/>
      <c r="B225" s="30" t="s">
        <v>137</v>
      </c>
      <c r="C225" s="146" t="s">
        <v>477</v>
      </c>
      <c r="D225" s="146"/>
      <c r="E225" s="23"/>
      <c r="F225" s="28" t="s">
        <v>145</v>
      </c>
      <c r="G225" s="32">
        <v>10</v>
      </c>
      <c r="H225" s="76" t="str">
        <f t="shared" si="5"/>
        <v/>
      </c>
    </row>
    <row r="226" spans="1:9" s="48" customFormat="1" ht="18" customHeight="1" x14ac:dyDescent="0.25">
      <c r="A226" s="45"/>
      <c r="B226" s="30" t="s">
        <v>137</v>
      </c>
      <c r="C226" s="146" t="s">
        <v>478</v>
      </c>
      <c r="D226" s="146"/>
      <c r="E226" s="23"/>
      <c r="F226" s="28" t="s">
        <v>145</v>
      </c>
      <c r="G226" s="32">
        <v>10</v>
      </c>
      <c r="H226" s="76" t="str">
        <f t="shared" si="5"/>
        <v/>
      </c>
    </row>
    <row r="227" spans="1:9" s="48" customFormat="1" ht="18" customHeight="1" x14ac:dyDescent="0.25">
      <c r="A227" s="45"/>
      <c r="B227" s="30" t="s">
        <v>137</v>
      </c>
      <c r="C227" s="146" t="s">
        <v>479</v>
      </c>
      <c r="D227" s="146"/>
      <c r="E227" s="23"/>
      <c r="F227" s="28" t="s">
        <v>145</v>
      </c>
      <c r="G227" s="32">
        <v>35</v>
      </c>
      <c r="H227" s="76" t="str">
        <f t="shared" si="5"/>
        <v/>
      </c>
    </row>
    <row r="228" spans="1:9" s="48" customFormat="1" ht="18" customHeight="1" x14ac:dyDescent="0.25">
      <c r="A228" s="45"/>
      <c r="B228" s="30" t="s">
        <v>137</v>
      </c>
      <c r="C228" s="146" t="s">
        <v>480</v>
      </c>
      <c r="D228" s="146"/>
      <c r="E228" s="23"/>
      <c r="F228" s="28" t="s">
        <v>145</v>
      </c>
      <c r="G228" s="32">
        <v>65</v>
      </c>
      <c r="H228" s="76" t="str">
        <f t="shared" si="5"/>
        <v/>
      </c>
    </row>
    <row r="229" spans="1:9" s="48" customFormat="1" ht="18" customHeight="1" x14ac:dyDescent="0.25">
      <c r="A229" s="45"/>
      <c r="B229" s="30" t="s">
        <v>137</v>
      </c>
      <c r="C229" s="146" t="s">
        <v>481</v>
      </c>
      <c r="D229" s="146"/>
      <c r="E229" s="23"/>
      <c r="F229" s="28" t="s">
        <v>145</v>
      </c>
      <c r="G229" s="32">
        <v>90</v>
      </c>
      <c r="H229" s="76" t="str">
        <f t="shared" si="5"/>
        <v/>
      </c>
    </row>
    <row r="230" spans="1:9" s="48" customFormat="1" ht="18" customHeight="1" x14ac:dyDescent="0.25">
      <c r="A230" s="45"/>
      <c r="B230" s="30" t="s">
        <v>137</v>
      </c>
      <c r="C230" s="146" t="s">
        <v>482</v>
      </c>
      <c r="D230" s="146"/>
      <c r="E230" s="23"/>
      <c r="F230" s="28" t="s">
        <v>145</v>
      </c>
      <c r="G230" s="32">
        <v>120</v>
      </c>
      <c r="H230" s="76" t="str">
        <f t="shared" si="5"/>
        <v/>
      </c>
    </row>
    <row r="231" spans="1:9" s="48" customFormat="1" ht="18" customHeight="1" x14ac:dyDescent="0.25">
      <c r="A231" s="45"/>
      <c r="B231" s="30" t="s">
        <v>137</v>
      </c>
      <c r="C231" s="146" t="s">
        <v>483</v>
      </c>
      <c r="D231" s="146"/>
      <c r="E231" s="23"/>
      <c r="F231" s="28" t="s">
        <v>145</v>
      </c>
      <c r="G231" s="32">
        <v>150</v>
      </c>
      <c r="H231" s="76" t="str">
        <f t="shared" si="5"/>
        <v/>
      </c>
    </row>
    <row r="232" spans="1:9" s="48" customFormat="1" ht="18" customHeight="1" x14ac:dyDescent="0.25">
      <c r="A232" s="45"/>
      <c r="B232" s="30" t="s">
        <v>137</v>
      </c>
      <c r="C232" s="146" t="s">
        <v>484</v>
      </c>
      <c r="D232" s="146"/>
      <c r="E232" s="23"/>
      <c r="F232" s="28" t="s">
        <v>139</v>
      </c>
      <c r="G232" s="32">
        <v>0.46</v>
      </c>
      <c r="H232" s="76" t="str">
        <f t="shared" si="5"/>
        <v/>
      </c>
    </row>
    <row r="233" spans="1:9" s="48" customFormat="1" ht="18" customHeight="1" thickBot="1" x14ac:dyDescent="0.3">
      <c r="A233" s="45"/>
      <c r="B233" s="31" t="s">
        <v>137</v>
      </c>
      <c r="C233" s="145" t="s">
        <v>485</v>
      </c>
      <c r="D233" s="145"/>
      <c r="E233" s="24"/>
      <c r="F233" s="29" t="s">
        <v>219</v>
      </c>
      <c r="G233" s="33">
        <v>0.2</v>
      </c>
      <c r="H233" s="78" t="str">
        <f t="shared" si="5"/>
        <v/>
      </c>
    </row>
    <row r="234" spans="1:9" ht="18" customHeight="1" thickBot="1" x14ac:dyDescent="0.3">
      <c r="A234" s="45"/>
      <c r="C234" s="14"/>
      <c r="D234" s="14"/>
      <c r="E234" s="14"/>
      <c r="F234" s="14"/>
      <c r="G234" s="14"/>
      <c r="H234" s="79">
        <f>SUM(H208:H233)</f>
        <v>0</v>
      </c>
      <c r="I234" s="48"/>
    </row>
    <row r="235" spans="1:9" ht="18" customHeight="1" x14ac:dyDescent="0.25">
      <c r="A235" s="140" t="s">
        <v>808</v>
      </c>
      <c r="B235" s="14"/>
      <c r="I235" s="48"/>
    </row>
    <row r="236" spans="1:9" x14ac:dyDescent="0.25">
      <c r="A236" s="141"/>
      <c r="B236" s="123" t="str">
        <f>'Version History &amp; Update Guide'!I4</f>
        <v>6.4.2025</v>
      </c>
      <c r="C236" s="50"/>
      <c r="D236" s="50"/>
      <c r="E236" s="50"/>
      <c r="F236" s="50"/>
      <c r="G236" s="50"/>
      <c r="H236" s="51"/>
      <c r="I236" s="48"/>
    </row>
    <row r="237" spans="1:9" hidden="1" x14ac:dyDescent="0.25">
      <c r="I237" s="48"/>
    </row>
  </sheetData>
  <sheetProtection algorithmName="SHA-512" hashValue="19OotIsNR5CQ8XcOd6xQ/ZGMdwJ+jh27e8q0Sj6AXCUqCXPO3JxuYH1qYg8T19LkgYGpRZuGlmA0RMGxKFgpUg==" saltValue="QiFSOxNBQqEcN4TQC1W9Ag==" spinCount="100000" sheet="1" selectLockedCells="1"/>
  <protectedRanges>
    <protectedRange sqref="E5:E6 C10:C11 E10:E13 D12:D13 D17:E49 E53:E114 E191:E204 E208:E233 E118:E187" name="Process"/>
  </protectedRanges>
  <mergeCells count="180">
    <mergeCell ref="C4:D4"/>
    <mergeCell ref="C5:D5"/>
    <mergeCell ref="C6:D6"/>
    <mergeCell ref="C52:D52"/>
    <mergeCell ref="C84:D84"/>
    <mergeCell ref="C85:D85"/>
    <mergeCell ref="C86:D86"/>
    <mergeCell ref="C87:D87"/>
    <mergeCell ref="C53:D53"/>
    <mergeCell ref="C54:D54"/>
    <mergeCell ref="C55:D55"/>
    <mergeCell ref="C56:D56"/>
    <mergeCell ref="C57:D57"/>
    <mergeCell ref="C58:D58"/>
    <mergeCell ref="C59:D59"/>
    <mergeCell ref="C81:D81"/>
    <mergeCell ref="C82:D82"/>
    <mergeCell ref="C83:D83"/>
    <mergeCell ref="C106:D106"/>
    <mergeCell ref="C107:D107"/>
    <mergeCell ref="C108:D108"/>
    <mergeCell ref="C109:D109"/>
    <mergeCell ref="C94:D94"/>
    <mergeCell ref="C99:D99"/>
    <mergeCell ref="C89:D89"/>
    <mergeCell ref="C90:D90"/>
    <mergeCell ref="C91:D91"/>
    <mergeCell ref="C92:D92"/>
    <mergeCell ref="C93:D93"/>
    <mergeCell ref="C100:D100"/>
    <mergeCell ref="C101:D101"/>
    <mergeCell ref="C102:D102"/>
    <mergeCell ref="C104:D104"/>
    <mergeCell ref="C105:D105"/>
    <mergeCell ref="C103:D103"/>
    <mergeCell ref="C95:D95"/>
    <mergeCell ref="C96:D96"/>
    <mergeCell ref="C98:D98"/>
    <mergeCell ref="C97:D97"/>
    <mergeCell ref="C88:D88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110:D110"/>
    <mergeCell ref="C111:D111"/>
    <mergeCell ref="C112:D112"/>
    <mergeCell ref="C114:D114"/>
    <mergeCell ref="C118:D118"/>
    <mergeCell ref="C119:D119"/>
    <mergeCell ref="C120:D120"/>
    <mergeCell ref="C121:D121"/>
    <mergeCell ref="C122:D122"/>
    <mergeCell ref="C117:D117"/>
    <mergeCell ref="C113:D113"/>
    <mergeCell ref="C126:D126"/>
    <mergeCell ref="C127:D127"/>
    <mergeCell ref="C128:D128"/>
    <mergeCell ref="C129:D129"/>
    <mergeCell ref="C130:D130"/>
    <mergeCell ref="C131:D131"/>
    <mergeCell ref="C123:D123"/>
    <mergeCell ref="C124:D124"/>
    <mergeCell ref="C125:D125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6:D176"/>
    <mergeCell ref="C175:D175"/>
    <mergeCell ref="C168:D168"/>
    <mergeCell ref="C169:D169"/>
    <mergeCell ref="C170:D170"/>
    <mergeCell ref="C171:D171"/>
    <mergeCell ref="C172:D172"/>
    <mergeCell ref="C173:D173"/>
    <mergeCell ref="C174:D174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65:D165"/>
    <mergeCell ref="C162:D162"/>
    <mergeCell ref="C163:D163"/>
    <mergeCell ref="C164:D164"/>
    <mergeCell ref="C195:D195"/>
    <mergeCell ref="C196:D196"/>
    <mergeCell ref="C197:D197"/>
    <mergeCell ref="C198:D198"/>
    <mergeCell ref="C199:D199"/>
    <mergeCell ref="C200:D200"/>
    <mergeCell ref="C217:D217"/>
    <mergeCell ref="C218:D218"/>
    <mergeCell ref="C207:D207"/>
    <mergeCell ref="C211:D211"/>
    <mergeCell ref="C212:D212"/>
    <mergeCell ref="C213:D213"/>
    <mergeCell ref="C214:D214"/>
    <mergeCell ref="C223:D223"/>
    <mergeCell ref="C224:D224"/>
    <mergeCell ref="C225:D225"/>
    <mergeCell ref="C226:D226"/>
    <mergeCell ref="C227:D227"/>
    <mergeCell ref="C228:D228"/>
    <mergeCell ref="C233:D233"/>
    <mergeCell ref="C201:D201"/>
    <mergeCell ref="C202:D202"/>
    <mergeCell ref="C203:D203"/>
    <mergeCell ref="C208:D208"/>
    <mergeCell ref="C209:D209"/>
    <mergeCell ref="C210:D210"/>
    <mergeCell ref="C219:D219"/>
    <mergeCell ref="C220:D220"/>
    <mergeCell ref="C221:D221"/>
    <mergeCell ref="C222:D222"/>
    <mergeCell ref="A235:A236"/>
    <mergeCell ref="C204:D204"/>
    <mergeCell ref="C191:D191"/>
    <mergeCell ref="C192:D192"/>
    <mergeCell ref="C193:D193"/>
    <mergeCell ref="C194:D194"/>
    <mergeCell ref="C177:D177"/>
    <mergeCell ref="C190:D190"/>
    <mergeCell ref="C178:D178"/>
    <mergeCell ref="C187:D187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215:D215"/>
    <mergeCell ref="C216:D216"/>
    <mergeCell ref="C229:D229"/>
    <mergeCell ref="C230:D230"/>
    <mergeCell ref="C231:D231"/>
    <mergeCell ref="C232:D232"/>
  </mergeCells>
  <dataValidations disablePrompts="1" count="1">
    <dataValidation type="whole" allowBlank="1" showInputMessage="1" showErrorMessage="1" sqref="E114" xr:uid="{5BCF4A32-580D-4580-B8BB-BA241F13818E}">
      <formula1>0</formula1>
      <formula2>1000000</formula2>
    </dataValidation>
  </dataValidations>
  <pageMargins left="0.7" right="0.7" top="0.75" bottom="0.75" header="0.3" footer="0.3"/>
  <pageSetup scale="35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43A737E0-172B-4D9C-AE9D-458E41D269A8}">
          <x14:formula1>
            <xm:f>'drop downs'!$B$111:$B$123</xm:f>
          </x14:formula1>
          <xm:sqref>C10:C11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sheetPr>
    <pageSetUpPr fitToPage="1"/>
  </sheetPr>
  <dimension ref="A1:XFC147"/>
  <sheetViews>
    <sheetView zoomScaleNormal="100" workbookViewId="0">
      <pane xSplit="1" ySplit="3" topLeftCell="B5" activePane="bottomRight" state="frozen"/>
      <selection pane="topRight" activeCell="B1" sqref="B1"/>
      <selection pane="bottomLeft" activeCell="A4" sqref="A4"/>
      <selection pane="bottomRight" activeCell="D5" sqref="D5"/>
    </sheetView>
  </sheetViews>
  <sheetFormatPr defaultColWidth="0" defaultRowHeight="15" zeroHeight="1" x14ac:dyDescent="0.25"/>
  <cols>
    <col min="1" max="2" width="8.85546875" style="1" customWidth="1"/>
    <col min="3" max="3" width="113.42578125" style="1" bestFit="1" customWidth="1"/>
    <col min="4" max="4" width="17.140625" style="1" bestFit="1" customWidth="1"/>
    <col min="5" max="5" width="31.28515625" style="5" customWidth="1"/>
    <col min="6" max="6" width="20.7109375" style="1" customWidth="1"/>
    <col min="7" max="7" width="18.28515625" style="34" bestFit="1" customWidth="1"/>
    <col min="8" max="8" width="9.7109375" style="48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 x14ac:dyDescent="0.3">
      <c r="B1" s="42"/>
      <c r="C1" s="42"/>
      <c r="D1" s="42"/>
      <c r="E1" s="53"/>
      <c r="F1" s="42"/>
      <c r="G1" s="43"/>
      <c r="H1" s="44"/>
    </row>
    <row r="2" spans="1:9" ht="30" thickBot="1" x14ac:dyDescent="0.4">
      <c r="B2" s="46" t="s">
        <v>486</v>
      </c>
      <c r="G2" s="80">
        <f>G33+G41+G56+G69+G94+G110+G145</f>
        <v>0</v>
      </c>
    </row>
    <row r="3" spans="1:9" ht="15.75" thickBot="1" x14ac:dyDescent="0.3"/>
    <row r="4" spans="1:9" ht="29.25" x14ac:dyDescent="0.25">
      <c r="A4" s="45"/>
      <c r="B4" s="27" t="s">
        <v>23</v>
      </c>
      <c r="C4" s="6" t="s">
        <v>487</v>
      </c>
      <c r="D4" s="25" t="s">
        <v>37</v>
      </c>
      <c r="E4" s="25" t="s">
        <v>38</v>
      </c>
      <c r="F4" s="25" t="s">
        <v>39</v>
      </c>
      <c r="G4" s="26" t="s">
        <v>30</v>
      </c>
      <c r="I4" s="4"/>
    </row>
    <row r="5" spans="1:9" ht="18" customHeight="1" x14ac:dyDescent="0.25">
      <c r="A5" s="45"/>
      <c r="B5" s="30" t="s">
        <v>31</v>
      </c>
      <c r="C5" s="12" t="s">
        <v>488</v>
      </c>
      <c r="D5" s="23"/>
      <c r="E5" s="38" t="s">
        <v>167</v>
      </c>
      <c r="F5" s="32">
        <v>2.6</v>
      </c>
      <c r="G5" s="76" t="str">
        <f>IF(D5="","",IF((D5*F5)&lt;0,"DNQ",D5*F5))</f>
        <v/>
      </c>
      <c r="I5" s="4"/>
    </row>
    <row r="6" spans="1:9" ht="18" customHeight="1" x14ac:dyDescent="0.25">
      <c r="A6" s="45"/>
      <c r="B6" s="30" t="s">
        <v>31</v>
      </c>
      <c r="C6" s="12" t="s">
        <v>489</v>
      </c>
      <c r="D6" s="23"/>
      <c r="E6" s="38" t="s">
        <v>167</v>
      </c>
      <c r="F6" s="32">
        <v>22.6</v>
      </c>
      <c r="G6" s="76" t="str">
        <f t="shared" ref="G6:G30" si="0">IF(D6="","",IF((D6*F6)&lt;0,"DNQ",D6*F6))</f>
        <v/>
      </c>
      <c r="I6" s="4"/>
    </row>
    <row r="7" spans="1:9" ht="18" customHeight="1" x14ac:dyDescent="0.25">
      <c r="A7" s="45"/>
      <c r="B7" s="30" t="s">
        <v>31</v>
      </c>
      <c r="C7" s="12" t="s">
        <v>490</v>
      </c>
      <c r="D7" s="23"/>
      <c r="E7" s="38" t="s">
        <v>167</v>
      </c>
      <c r="F7" s="32">
        <v>76</v>
      </c>
      <c r="G7" s="76" t="str">
        <f t="shared" si="0"/>
        <v/>
      </c>
      <c r="I7" s="4"/>
    </row>
    <row r="8" spans="1:9" ht="18" customHeight="1" x14ac:dyDescent="0.25">
      <c r="A8" s="45"/>
      <c r="B8" s="30" t="s">
        <v>31</v>
      </c>
      <c r="C8" s="12" t="s">
        <v>491</v>
      </c>
      <c r="D8" s="23"/>
      <c r="E8" s="38" t="s">
        <v>492</v>
      </c>
      <c r="F8" s="32">
        <v>50</v>
      </c>
      <c r="G8" s="76" t="str">
        <f t="shared" si="0"/>
        <v/>
      </c>
      <c r="I8" s="4"/>
    </row>
    <row r="9" spans="1:9" ht="18" customHeight="1" x14ac:dyDescent="0.25">
      <c r="A9" s="45"/>
      <c r="B9" s="30" t="s">
        <v>31</v>
      </c>
      <c r="C9" s="12" t="s">
        <v>493</v>
      </c>
      <c r="D9" s="23"/>
      <c r="E9" s="38" t="s">
        <v>492</v>
      </c>
      <c r="F9" s="32">
        <v>82</v>
      </c>
      <c r="G9" s="76" t="str">
        <f t="shared" si="0"/>
        <v/>
      </c>
      <c r="I9" s="4"/>
    </row>
    <row r="10" spans="1:9" ht="18" customHeight="1" x14ac:dyDescent="0.25">
      <c r="A10" s="45"/>
      <c r="B10" s="30" t="s">
        <v>31</v>
      </c>
      <c r="C10" s="12" t="s">
        <v>494</v>
      </c>
      <c r="D10" s="23"/>
      <c r="E10" s="38" t="s">
        <v>495</v>
      </c>
      <c r="F10" s="32">
        <v>20</v>
      </c>
      <c r="G10" s="76" t="str">
        <f t="shared" si="0"/>
        <v/>
      </c>
      <c r="I10" s="4"/>
    </row>
    <row r="11" spans="1:9" ht="18" customHeight="1" x14ac:dyDescent="0.25">
      <c r="A11" s="45"/>
      <c r="B11" s="30" t="s">
        <v>31</v>
      </c>
      <c r="C11" s="12" t="s">
        <v>496</v>
      </c>
      <c r="D11" s="23"/>
      <c r="E11" s="38" t="s">
        <v>495</v>
      </c>
      <c r="F11" s="32">
        <v>48</v>
      </c>
      <c r="G11" s="76" t="str">
        <f t="shared" si="0"/>
        <v/>
      </c>
      <c r="I11" s="4"/>
    </row>
    <row r="12" spans="1:9" ht="18" customHeight="1" x14ac:dyDescent="0.25">
      <c r="A12" s="45"/>
      <c r="B12" s="30" t="s">
        <v>31</v>
      </c>
      <c r="C12" s="12" t="s">
        <v>497</v>
      </c>
      <c r="D12" s="23"/>
      <c r="E12" s="38" t="s">
        <v>389</v>
      </c>
      <c r="F12" s="32">
        <v>88</v>
      </c>
      <c r="G12" s="76" t="str">
        <f t="shared" si="0"/>
        <v/>
      </c>
      <c r="I12" s="4"/>
    </row>
    <row r="13" spans="1:9" ht="18" customHeight="1" x14ac:dyDescent="0.25">
      <c r="A13" s="45"/>
      <c r="B13" s="30" t="s">
        <v>31</v>
      </c>
      <c r="C13" s="12" t="s">
        <v>498</v>
      </c>
      <c r="D13" s="23"/>
      <c r="E13" s="38" t="s">
        <v>499</v>
      </c>
      <c r="F13" s="32">
        <v>1</v>
      </c>
      <c r="G13" s="76" t="str">
        <f t="shared" si="0"/>
        <v/>
      </c>
      <c r="I13" s="4"/>
    </row>
    <row r="14" spans="1:9" ht="18" customHeight="1" x14ac:dyDescent="0.25">
      <c r="A14" s="45"/>
      <c r="B14" s="30" t="s">
        <v>31</v>
      </c>
      <c r="C14" s="12" t="s">
        <v>500</v>
      </c>
      <c r="D14" s="23"/>
      <c r="E14" s="38" t="s">
        <v>219</v>
      </c>
      <c r="F14" s="32">
        <v>5</v>
      </c>
      <c r="G14" s="76" t="str">
        <f t="shared" si="0"/>
        <v/>
      </c>
      <c r="I14" s="4"/>
    </row>
    <row r="15" spans="1:9" ht="18" customHeight="1" x14ac:dyDescent="0.25">
      <c r="A15" s="45"/>
      <c r="B15" s="30" t="s">
        <v>31</v>
      </c>
      <c r="C15" s="12" t="s">
        <v>501</v>
      </c>
      <c r="D15" s="23"/>
      <c r="E15" s="38" t="s">
        <v>219</v>
      </c>
      <c r="F15" s="32">
        <v>10</v>
      </c>
      <c r="G15" s="76" t="str">
        <f t="shared" si="0"/>
        <v/>
      </c>
      <c r="I15" s="4"/>
    </row>
    <row r="16" spans="1:9" ht="18" customHeight="1" x14ac:dyDescent="0.25">
      <c r="A16" s="45"/>
      <c r="B16" s="30" t="s">
        <v>31</v>
      </c>
      <c r="C16" s="12" t="s">
        <v>502</v>
      </c>
      <c r="D16" s="23"/>
      <c r="E16" s="38" t="s">
        <v>373</v>
      </c>
      <c r="F16" s="32">
        <v>2</v>
      </c>
      <c r="G16" s="76" t="str">
        <f t="shared" si="0"/>
        <v/>
      </c>
      <c r="I16" s="4"/>
    </row>
    <row r="17" spans="1:9" ht="18" customHeight="1" x14ac:dyDescent="0.25">
      <c r="A17" s="45"/>
      <c r="B17" s="30" t="s">
        <v>31</v>
      </c>
      <c r="C17" s="12" t="s">
        <v>503</v>
      </c>
      <c r="D17" s="23"/>
      <c r="E17" s="38" t="s">
        <v>85</v>
      </c>
      <c r="F17" s="32">
        <v>98</v>
      </c>
      <c r="G17" s="76" t="str">
        <f t="shared" si="0"/>
        <v/>
      </c>
      <c r="I17" s="4"/>
    </row>
    <row r="18" spans="1:9" ht="18" customHeight="1" x14ac:dyDescent="0.25">
      <c r="A18" s="45"/>
      <c r="B18" s="30" t="s">
        <v>31</v>
      </c>
      <c r="C18" s="12" t="s">
        <v>504</v>
      </c>
      <c r="D18" s="23"/>
      <c r="E18" s="38" t="s">
        <v>373</v>
      </c>
      <c r="F18" s="32">
        <v>34</v>
      </c>
      <c r="G18" s="76" t="str">
        <f t="shared" si="0"/>
        <v/>
      </c>
      <c r="I18" s="4"/>
    </row>
    <row r="19" spans="1:9" ht="18" customHeight="1" x14ac:dyDescent="0.25">
      <c r="A19" s="45"/>
      <c r="B19" s="30" t="s">
        <v>31</v>
      </c>
      <c r="C19" s="12" t="s">
        <v>505</v>
      </c>
      <c r="D19" s="23"/>
      <c r="E19" s="38" t="s">
        <v>373</v>
      </c>
      <c r="F19" s="32">
        <v>87</v>
      </c>
      <c r="G19" s="76" t="str">
        <f t="shared" si="0"/>
        <v/>
      </c>
      <c r="I19" s="4"/>
    </row>
    <row r="20" spans="1:9" ht="18" customHeight="1" x14ac:dyDescent="0.25">
      <c r="A20" s="45"/>
      <c r="B20" s="30" t="s">
        <v>31</v>
      </c>
      <c r="C20" s="12" t="s">
        <v>506</v>
      </c>
      <c r="D20" s="23"/>
      <c r="E20" s="38" t="s">
        <v>492</v>
      </c>
      <c r="F20" s="32">
        <v>61</v>
      </c>
      <c r="G20" s="76" t="str">
        <f t="shared" si="0"/>
        <v/>
      </c>
      <c r="I20" s="4"/>
    </row>
    <row r="21" spans="1:9" ht="18" customHeight="1" x14ac:dyDescent="0.25">
      <c r="A21" s="45"/>
      <c r="B21" s="30" t="s">
        <v>31</v>
      </c>
      <c r="C21" s="12" t="s">
        <v>507</v>
      </c>
      <c r="D21" s="23"/>
      <c r="E21" s="38" t="s">
        <v>492</v>
      </c>
      <c r="F21" s="32">
        <v>76</v>
      </c>
      <c r="G21" s="76" t="str">
        <f t="shared" si="0"/>
        <v/>
      </c>
      <c r="I21" s="4"/>
    </row>
    <row r="22" spans="1:9" ht="18" customHeight="1" x14ac:dyDescent="0.25">
      <c r="A22" s="45"/>
      <c r="B22" s="30" t="s">
        <v>31</v>
      </c>
      <c r="C22" s="12" t="s">
        <v>508</v>
      </c>
      <c r="D22" s="23"/>
      <c r="E22" s="38" t="s">
        <v>492</v>
      </c>
      <c r="F22" s="32">
        <v>18</v>
      </c>
      <c r="G22" s="76" t="str">
        <f t="shared" si="0"/>
        <v/>
      </c>
      <c r="I22" s="4"/>
    </row>
    <row r="23" spans="1:9" ht="18" customHeight="1" x14ac:dyDescent="0.25">
      <c r="A23" s="45"/>
      <c r="B23" s="30" t="s">
        <v>31</v>
      </c>
      <c r="C23" s="12" t="s">
        <v>509</v>
      </c>
      <c r="D23" s="23"/>
      <c r="E23" s="38" t="s">
        <v>492</v>
      </c>
      <c r="F23" s="32">
        <v>22</v>
      </c>
      <c r="G23" s="76" t="str">
        <f t="shared" si="0"/>
        <v/>
      </c>
      <c r="I23" s="4"/>
    </row>
    <row r="24" spans="1:9" ht="18" customHeight="1" x14ac:dyDescent="0.25">
      <c r="A24" s="45"/>
      <c r="B24" s="30" t="s">
        <v>31</v>
      </c>
      <c r="C24" s="12" t="s">
        <v>510</v>
      </c>
      <c r="D24" s="23"/>
      <c r="E24" s="38" t="s">
        <v>492</v>
      </c>
      <c r="F24" s="32">
        <v>25</v>
      </c>
      <c r="G24" s="76" t="str">
        <f t="shared" si="0"/>
        <v/>
      </c>
      <c r="I24" s="4"/>
    </row>
    <row r="25" spans="1:9" ht="18" customHeight="1" x14ac:dyDescent="0.25">
      <c r="A25" s="45"/>
      <c r="B25" s="30" t="s">
        <v>31</v>
      </c>
      <c r="C25" s="12" t="s">
        <v>511</v>
      </c>
      <c r="D25" s="23"/>
      <c r="E25" s="38" t="s">
        <v>492</v>
      </c>
      <c r="F25" s="32">
        <v>31</v>
      </c>
      <c r="G25" s="76" t="str">
        <f t="shared" si="0"/>
        <v/>
      </c>
      <c r="I25" s="4"/>
    </row>
    <row r="26" spans="1:9" ht="18" customHeight="1" x14ac:dyDescent="0.25">
      <c r="A26" s="45"/>
      <c r="B26" s="30" t="s">
        <v>31</v>
      </c>
      <c r="C26" s="12" t="s">
        <v>512</v>
      </c>
      <c r="D26" s="23"/>
      <c r="E26" s="38" t="s">
        <v>492</v>
      </c>
      <c r="F26" s="32">
        <v>1.5</v>
      </c>
      <c r="G26" s="76" t="str">
        <f t="shared" si="0"/>
        <v/>
      </c>
      <c r="I26" s="4"/>
    </row>
    <row r="27" spans="1:9" ht="18" customHeight="1" x14ac:dyDescent="0.25">
      <c r="A27" s="45"/>
      <c r="B27" s="30" t="s">
        <v>31</v>
      </c>
      <c r="C27" s="12" t="s">
        <v>513</v>
      </c>
      <c r="D27" s="23"/>
      <c r="E27" s="38" t="s">
        <v>492</v>
      </c>
      <c r="F27" s="32">
        <v>2</v>
      </c>
      <c r="G27" s="76" t="str">
        <f t="shared" si="0"/>
        <v/>
      </c>
      <c r="I27" s="4"/>
    </row>
    <row r="28" spans="1:9" ht="18" customHeight="1" x14ac:dyDescent="0.25">
      <c r="A28" s="45"/>
      <c r="B28" s="30" t="s">
        <v>137</v>
      </c>
      <c r="C28" s="12" t="s">
        <v>514</v>
      </c>
      <c r="D28" s="23"/>
      <c r="E28" s="38" t="s">
        <v>499</v>
      </c>
      <c r="F28" s="32">
        <v>0.5</v>
      </c>
      <c r="G28" s="76" t="str">
        <f>IF(D28="","",IF((D28*F28)&lt;0,"DNQ",D28*F28))</f>
        <v/>
      </c>
      <c r="I28" s="4"/>
    </row>
    <row r="29" spans="1:9" ht="18" customHeight="1" x14ac:dyDescent="0.25">
      <c r="A29" s="45"/>
      <c r="B29" s="30" t="s">
        <v>137</v>
      </c>
      <c r="C29" s="12" t="s">
        <v>515</v>
      </c>
      <c r="D29" s="23"/>
      <c r="E29" s="38" t="s">
        <v>167</v>
      </c>
      <c r="F29" s="32">
        <v>35</v>
      </c>
      <c r="G29" s="76" t="str">
        <f t="shared" si="0"/>
        <v/>
      </c>
      <c r="I29" s="4"/>
    </row>
    <row r="30" spans="1:9" ht="18" customHeight="1" x14ac:dyDescent="0.25">
      <c r="A30" s="45"/>
      <c r="B30" s="30" t="s">
        <v>137</v>
      </c>
      <c r="C30" s="12" t="s">
        <v>516</v>
      </c>
      <c r="D30" s="23"/>
      <c r="E30" s="38" t="s">
        <v>167</v>
      </c>
      <c r="F30" s="32">
        <v>38</v>
      </c>
      <c r="G30" s="76" t="str">
        <f t="shared" si="0"/>
        <v/>
      </c>
      <c r="I30" s="4"/>
    </row>
    <row r="31" spans="1:9" ht="18" customHeight="1" x14ac:dyDescent="0.25">
      <c r="A31" s="45"/>
      <c r="B31" s="30" t="s">
        <v>137</v>
      </c>
      <c r="C31" s="12" t="s">
        <v>517</v>
      </c>
      <c r="D31" s="23"/>
      <c r="E31" s="38" t="s">
        <v>373</v>
      </c>
      <c r="F31" s="32">
        <v>20</v>
      </c>
      <c r="G31" s="76" t="str">
        <f>IF(D31="","",IF((D31*F31)&lt;0,"DNQ",D31*F31))</f>
        <v/>
      </c>
      <c r="I31" s="4"/>
    </row>
    <row r="32" spans="1:9" ht="18" customHeight="1" thickBot="1" x14ac:dyDescent="0.3">
      <c r="A32" s="45"/>
      <c r="B32" s="31" t="s">
        <v>137</v>
      </c>
      <c r="C32" s="13" t="s">
        <v>518</v>
      </c>
      <c r="D32" s="24"/>
      <c r="E32" s="39" t="s">
        <v>373</v>
      </c>
      <c r="F32" s="33">
        <v>25</v>
      </c>
      <c r="G32" s="78" t="str">
        <f>IF(D32="","",IF((D32*F32)&lt;0,"DNQ",D32*F32))</f>
        <v/>
      </c>
      <c r="I32" s="4"/>
    </row>
    <row r="33" spans="1:9" ht="18" customHeight="1" thickBot="1" x14ac:dyDescent="0.3">
      <c r="A33" s="45"/>
      <c r="C33" s="14"/>
      <c r="D33" s="22"/>
      <c r="E33" s="22"/>
      <c r="F33" s="11"/>
      <c r="G33" s="79">
        <f>SUM(G5:G32)</f>
        <v>0</v>
      </c>
      <c r="I33" s="4"/>
    </row>
    <row r="34" spans="1:9" ht="15.75" thickBot="1" x14ac:dyDescent="0.3">
      <c r="A34" s="45"/>
      <c r="C34" s="14"/>
      <c r="D34" s="14"/>
      <c r="E34" s="14"/>
      <c r="F34" s="14"/>
      <c r="G34" s="49"/>
    </row>
    <row r="35" spans="1:9" ht="29.25" x14ac:dyDescent="0.25">
      <c r="A35" s="45"/>
      <c r="B35" s="27" t="s">
        <v>23</v>
      </c>
      <c r="C35" s="6" t="s">
        <v>519</v>
      </c>
      <c r="D35" s="25" t="s">
        <v>37</v>
      </c>
      <c r="E35" s="25" t="s">
        <v>38</v>
      </c>
      <c r="F35" s="25" t="s">
        <v>39</v>
      </c>
      <c r="G35" s="26" t="s">
        <v>30</v>
      </c>
    </row>
    <row r="36" spans="1:9" ht="18" customHeight="1" x14ac:dyDescent="0.25">
      <c r="A36" s="45"/>
      <c r="B36" s="30" t="s">
        <v>31</v>
      </c>
      <c r="C36" s="12" t="s">
        <v>520</v>
      </c>
      <c r="D36" s="23"/>
      <c r="E36" s="38" t="s">
        <v>495</v>
      </c>
      <c r="F36" s="32">
        <v>48</v>
      </c>
      <c r="G36" s="76" t="str">
        <f>IF(D36="","",IF((D36*F36)&lt;0,"DNQ",D36*F36))</f>
        <v/>
      </c>
    </row>
    <row r="37" spans="1:9" ht="18" customHeight="1" x14ac:dyDescent="0.25">
      <c r="A37" s="45"/>
      <c r="B37" s="30" t="s">
        <v>31</v>
      </c>
      <c r="C37" s="12" t="s">
        <v>521</v>
      </c>
      <c r="D37" s="23"/>
      <c r="E37" s="38" t="s">
        <v>85</v>
      </c>
      <c r="F37" s="32">
        <v>100</v>
      </c>
      <c r="G37" s="76" t="str">
        <f t="shared" ref="G37:G40" si="1">IF(D37="","",IF((D37*F37)&lt;0,"DNQ",D37*F37))</f>
        <v/>
      </c>
    </row>
    <row r="38" spans="1:9" ht="18" customHeight="1" x14ac:dyDescent="0.25">
      <c r="A38" s="45"/>
      <c r="B38" s="30" t="s">
        <v>31</v>
      </c>
      <c r="C38" s="12" t="s">
        <v>522</v>
      </c>
      <c r="D38" s="23"/>
      <c r="E38" s="38" t="s">
        <v>167</v>
      </c>
      <c r="F38" s="32">
        <v>102</v>
      </c>
      <c r="G38" s="76" t="str">
        <f t="shared" si="1"/>
        <v/>
      </c>
    </row>
    <row r="39" spans="1:9" ht="18" customHeight="1" x14ac:dyDescent="0.25">
      <c r="A39" s="45"/>
      <c r="B39" s="30" t="s">
        <v>31</v>
      </c>
      <c r="C39" s="12" t="s">
        <v>523</v>
      </c>
      <c r="D39" s="23"/>
      <c r="E39" s="38" t="s">
        <v>524</v>
      </c>
      <c r="F39" s="32">
        <v>4</v>
      </c>
      <c r="G39" s="76" t="str">
        <f t="shared" si="1"/>
        <v/>
      </c>
    </row>
    <row r="40" spans="1:9" ht="18" customHeight="1" thickBot="1" x14ac:dyDescent="0.3">
      <c r="A40" s="45"/>
      <c r="B40" s="31" t="s">
        <v>31</v>
      </c>
      <c r="C40" s="13" t="s">
        <v>525</v>
      </c>
      <c r="D40" s="24"/>
      <c r="E40" s="39" t="s">
        <v>526</v>
      </c>
      <c r="F40" s="33">
        <v>8</v>
      </c>
      <c r="G40" s="78" t="str">
        <f t="shared" si="1"/>
        <v/>
      </c>
    </row>
    <row r="41" spans="1:9" ht="18.600000000000001" customHeight="1" thickBot="1" x14ac:dyDescent="0.3">
      <c r="A41" s="45"/>
      <c r="C41" s="14"/>
      <c r="D41" s="22"/>
      <c r="E41" s="22"/>
      <c r="F41" s="19"/>
      <c r="G41" s="79">
        <f>SUM(G36:G40)</f>
        <v>0</v>
      </c>
    </row>
    <row r="42" spans="1:9" ht="15.75" thickBot="1" x14ac:dyDescent="0.3">
      <c r="A42" s="45"/>
      <c r="C42" s="14"/>
      <c r="D42" s="14"/>
      <c r="E42" s="22"/>
      <c r="F42" s="14"/>
      <c r="G42" s="49"/>
    </row>
    <row r="43" spans="1:9" ht="29.25" x14ac:dyDescent="0.25">
      <c r="A43" s="45"/>
      <c r="B43" s="27" t="s">
        <v>23</v>
      </c>
      <c r="C43" s="6" t="s">
        <v>249</v>
      </c>
      <c r="D43" s="25" t="s">
        <v>37</v>
      </c>
      <c r="E43" s="25" t="s">
        <v>38</v>
      </c>
      <c r="F43" s="25" t="s">
        <v>39</v>
      </c>
      <c r="G43" s="26" t="s">
        <v>30</v>
      </c>
    </row>
    <row r="44" spans="1:9" ht="18" customHeight="1" x14ac:dyDescent="0.25">
      <c r="A44" s="45"/>
      <c r="B44" s="30" t="s">
        <v>31</v>
      </c>
      <c r="C44" s="12" t="s">
        <v>527</v>
      </c>
      <c r="D44" s="23"/>
      <c r="E44" s="38" t="s">
        <v>528</v>
      </c>
      <c r="F44" s="32">
        <v>95</v>
      </c>
      <c r="G44" s="76" t="str">
        <f>IF(D44="","",IF((D44*F44)&lt;0,"DNQ",D44*F44))</f>
        <v/>
      </c>
    </row>
    <row r="45" spans="1:9" ht="18" customHeight="1" x14ac:dyDescent="0.25">
      <c r="A45" s="45"/>
      <c r="B45" s="30" t="s">
        <v>31</v>
      </c>
      <c r="C45" s="12" t="s">
        <v>529</v>
      </c>
      <c r="D45" s="23"/>
      <c r="E45" s="38" t="s">
        <v>530</v>
      </c>
      <c r="F45" s="32">
        <v>1000</v>
      </c>
      <c r="G45" s="76" t="str">
        <f t="shared" ref="G45:G55" si="2">IF(D45="","",IF((D45*F45)&lt;0,"DNQ",D45*F45))</f>
        <v/>
      </c>
    </row>
    <row r="46" spans="1:9" ht="18" customHeight="1" x14ac:dyDescent="0.25">
      <c r="A46" s="45"/>
      <c r="B46" s="30" t="s">
        <v>31</v>
      </c>
      <c r="C46" s="12" t="s">
        <v>531</v>
      </c>
      <c r="D46" s="23"/>
      <c r="E46" s="38" t="s">
        <v>532</v>
      </c>
      <c r="F46" s="32">
        <v>0.5</v>
      </c>
      <c r="G46" s="76" t="str">
        <f>IF(D46="","",IF((D46*F46)&lt;0,"DNQ",D46*F46))</f>
        <v/>
      </c>
    </row>
    <row r="47" spans="1:9" ht="18" customHeight="1" x14ac:dyDescent="0.25">
      <c r="A47" s="45"/>
      <c r="B47" s="30" t="s">
        <v>31</v>
      </c>
      <c r="C47" s="12" t="s">
        <v>533</v>
      </c>
      <c r="D47" s="23"/>
      <c r="E47" s="38" t="s">
        <v>167</v>
      </c>
      <c r="F47" s="32">
        <v>95</v>
      </c>
      <c r="G47" s="76" t="str">
        <f t="shared" ref="G47:G50" si="3">IF(D47="","",IF((D47*F47)&lt;0,"DNQ",D47*F47))</f>
        <v/>
      </c>
    </row>
    <row r="48" spans="1:9" ht="18" customHeight="1" x14ac:dyDescent="0.25">
      <c r="A48" s="45"/>
      <c r="B48" s="30" t="s">
        <v>31</v>
      </c>
      <c r="C48" s="12" t="s">
        <v>534</v>
      </c>
      <c r="D48" s="23"/>
      <c r="E48" s="38" t="s">
        <v>167</v>
      </c>
      <c r="F48" s="32">
        <v>95</v>
      </c>
      <c r="G48" s="76" t="str">
        <f t="shared" si="3"/>
        <v/>
      </c>
    </row>
    <row r="49" spans="1:7" ht="18" customHeight="1" x14ac:dyDescent="0.25">
      <c r="A49" s="45"/>
      <c r="B49" s="30" t="s">
        <v>31</v>
      </c>
      <c r="C49" s="12" t="s">
        <v>535</v>
      </c>
      <c r="D49" s="23"/>
      <c r="E49" s="38" t="s">
        <v>536</v>
      </c>
      <c r="F49" s="32">
        <v>27</v>
      </c>
      <c r="G49" s="76" t="str">
        <f t="shared" si="3"/>
        <v/>
      </c>
    </row>
    <row r="50" spans="1:7" ht="18" customHeight="1" x14ac:dyDescent="0.25">
      <c r="A50" s="45"/>
      <c r="B50" s="30" t="s">
        <v>31</v>
      </c>
      <c r="C50" s="12" t="s">
        <v>537</v>
      </c>
      <c r="D50" s="23"/>
      <c r="E50" s="38" t="s">
        <v>536</v>
      </c>
      <c r="F50" s="32">
        <v>54</v>
      </c>
      <c r="G50" s="76" t="str">
        <f t="shared" si="3"/>
        <v/>
      </c>
    </row>
    <row r="51" spans="1:7" ht="18" customHeight="1" x14ac:dyDescent="0.25">
      <c r="A51" s="45"/>
      <c r="B51" s="30" t="s">
        <v>137</v>
      </c>
      <c r="C51" s="12" t="s">
        <v>538</v>
      </c>
      <c r="D51" s="23"/>
      <c r="E51" s="38" t="s">
        <v>530</v>
      </c>
      <c r="F51" s="32">
        <v>1000</v>
      </c>
      <c r="G51" s="76" t="str">
        <f>IF(D51="","",IF((D51*F51)&lt;0,"DNQ",D51*F51))</f>
        <v/>
      </c>
    </row>
    <row r="52" spans="1:7" ht="18" customHeight="1" x14ac:dyDescent="0.25">
      <c r="A52" s="45"/>
      <c r="B52" s="30" t="s">
        <v>137</v>
      </c>
      <c r="C52" s="12" t="s">
        <v>539</v>
      </c>
      <c r="D52" s="23"/>
      <c r="E52" s="38" t="s">
        <v>540</v>
      </c>
      <c r="F52" s="32">
        <v>0.01</v>
      </c>
      <c r="G52" s="76" t="str">
        <f t="shared" si="2"/>
        <v/>
      </c>
    </row>
    <row r="53" spans="1:7" ht="18" customHeight="1" x14ac:dyDescent="0.25">
      <c r="A53" s="45"/>
      <c r="B53" s="30" t="s">
        <v>137</v>
      </c>
      <c r="C53" s="12" t="s">
        <v>541</v>
      </c>
      <c r="D53" s="23"/>
      <c r="E53" s="38" t="s">
        <v>542</v>
      </c>
      <c r="F53" s="32">
        <v>50</v>
      </c>
      <c r="G53" s="76" t="str">
        <f t="shared" si="2"/>
        <v/>
      </c>
    </row>
    <row r="54" spans="1:7" ht="18" customHeight="1" x14ac:dyDescent="0.25">
      <c r="A54" s="45"/>
      <c r="B54" s="30" t="s">
        <v>137</v>
      </c>
      <c r="C54" s="12" t="s">
        <v>543</v>
      </c>
      <c r="D54" s="23"/>
      <c r="E54" s="38" t="s">
        <v>219</v>
      </c>
      <c r="F54" s="32">
        <v>0.14000000000000001</v>
      </c>
      <c r="G54" s="76" t="str">
        <f t="shared" si="2"/>
        <v/>
      </c>
    </row>
    <row r="55" spans="1:7" ht="18" customHeight="1" thickBot="1" x14ac:dyDescent="0.3">
      <c r="A55" s="45"/>
      <c r="B55" s="31" t="s">
        <v>137</v>
      </c>
      <c r="C55" s="13" t="s">
        <v>544</v>
      </c>
      <c r="D55" s="24"/>
      <c r="E55" s="39" t="s">
        <v>219</v>
      </c>
      <c r="F55" s="33">
        <v>0.08</v>
      </c>
      <c r="G55" s="78" t="str">
        <f t="shared" si="2"/>
        <v/>
      </c>
    </row>
    <row r="56" spans="1:7" ht="18" customHeight="1" thickBot="1" x14ac:dyDescent="0.3">
      <c r="A56" s="45"/>
      <c r="C56" s="14"/>
      <c r="D56" s="22"/>
      <c r="E56" s="22"/>
      <c r="F56" s="11"/>
      <c r="G56" s="79">
        <f>SUM(G44:G55)</f>
        <v>0</v>
      </c>
    </row>
    <row r="57" spans="1:7" ht="15.75" thickBot="1" x14ac:dyDescent="0.3">
      <c r="A57" s="45"/>
      <c r="C57" s="14"/>
      <c r="D57" s="14"/>
      <c r="E57" s="14"/>
      <c r="F57" s="14"/>
      <c r="G57" s="49"/>
    </row>
    <row r="58" spans="1:7" ht="29.25" x14ac:dyDescent="0.25">
      <c r="A58" s="45"/>
      <c r="B58" s="27" t="s">
        <v>23</v>
      </c>
      <c r="C58" s="6" t="s">
        <v>545</v>
      </c>
      <c r="D58" s="25" t="s">
        <v>37</v>
      </c>
      <c r="E58" s="25" t="s">
        <v>38</v>
      </c>
      <c r="F58" s="25" t="s">
        <v>39</v>
      </c>
      <c r="G58" s="26" t="s">
        <v>30</v>
      </c>
    </row>
    <row r="59" spans="1:7" ht="18" customHeight="1" x14ac:dyDescent="0.25">
      <c r="A59" s="45"/>
      <c r="B59" s="30" t="s">
        <v>31</v>
      </c>
      <c r="C59" s="12" t="s">
        <v>546</v>
      </c>
      <c r="D59" s="23"/>
      <c r="E59" s="38" t="s">
        <v>547</v>
      </c>
      <c r="F59" s="32">
        <v>1500</v>
      </c>
      <c r="G59" s="76" t="str">
        <f>IF(D59="","",IF((D59*F59)&lt;0,"DNQ",D59*F59))</f>
        <v/>
      </c>
    </row>
    <row r="60" spans="1:7" ht="18" customHeight="1" x14ac:dyDescent="0.25">
      <c r="A60" s="45"/>
      <c r="B60" s="30" t="s">
        <v>31</v>
      </c>
      <c r="C60" s="12" t="s">
        <v>548</v>
      </c>
      <c r="D60" s="23"/>
      <c r="E60" s="38" t="s">
        <v>547</v>
      </c>
      <c r="F60" s="32">
        <v>750</v>
      </c>
      <c r="G60" s="76" t="str">
        <f t="shared" ref="G60:G68" si="4">IF(D60="","",IF((D60*F60)&lt;0,"DNQ",D60*F60))</f>
        <v/>
      </c>
    </row>
    <row r="61" spans="1:7" ht="18" customHeight="1" x14ac:dyDescent="0.25">
      <c r="A61" s="45"/>
      <c r="B61" s="30" t="s">
        <v>31</v>
      </c>
      <c r="C61" s="12" t="s">
        <v>549</v>
      </c>
      <c r="D61" s="23"/>
      <c r="E61" s="38" t="s">
        <v>550</v>
      </c>
      <c r="F61" s="32">
        <v>0.06</v>
      </c>
      <c r="G61" s="76" t="str">
        <f t="shared" si="4"/>
        <v/>
      </c>
    </row>
    <row r="62" spans="1:7" ht="18" customHeight="1" x14ac:dyDescent="0.25">
      <c r="A62" s="45"/>
      <c r="B62" s="30" t="s">
        <v>31</v>
      </c>
      <c r="C62" s="12" t="s">
        <v>551</v>
      </c>
      <c r="D62" s="23"/>
      <c r="E62" s="38" t="s">
        <v>550</v>
      </c>
      <c r="F62" s="32">
        <v>7.0000000000000007E-2</v>
      </c>
      <c r="G62" s="76" t="str">
        <f t="shared" si="4"/>
        <v/>
      </c>
    </row>
    <row r="63" spans="1:7" ht="18" customHeight="1" x14ac:dyDescent="0.25">
      <c r="A63" s="45"/>
      <c r="B63" s="30" t="s">
        <v>31</v>
      </c>
      <c r="C63" s="12" t="s">
        <v>552</v>
      </c>
      <c r="D63" s="23"/>
      <c r="E63" s="38" t="s">
        <v>550</v>
      </c>
      <c r="F63" s="32">
        <v>0.08</v>
      </c>
      <c r="G63" s="76" t="str">
        <f t="shared" si="4"/>
        <v/>
      </c>
    </row>
    <row r="64" spans="1:7" ht="18" customHeight="1" x14ac:dyDescent="0.25">
      <c r="A64" s="45"/>
      <c r="B64" s="30" t="s">
        <v>137</v>
      </c>
      <c r="C64" s="12" t="s">
        <v>553</v>
      </c>
      <c r="D64" s="23"/>
      <c r="E64" s="38" t="s">
        <v>547</v>
      </c>
      <c r="F64" s="32">
        <v>1500</v>
      </c>
      <c r="G64" s="76" t="str">
        <f>IF(D64="","",IF((D64*F64)&lt;0,"DNQ",D64*F64))</f>
        <v/>
      </c>
    </row>
    <row r="65" spans="1:7" ht="18" customHeight="1" x14ac:dyDescent="0.25">
      <c r="A65" s="45"/>
      <c r="B65" s="30" t="s">
        <v>137</v>
      </c>
      <c r="C65" s="12" t="s">
        <v>554</v>
      </c>
      <c r="D65" s="23"/>
      <c r="E65" s="38" t="s">
        <v>547</v>
      </c>
      <c r="F65" s="32">
        <v>750</v>
      </c>
      <c r="G65" s="76" t="str">
        <f>IF(D65="","",IF((D65*F65)&lt;0,"DNQ",D65*F65))</f>
        <v/>
      </c>
    </row>
    <row r="66" spans="1:7" ht="18" customHeight="1" x14ac:dyDescent="0.25">
      <c r="A66" s="45"/>
      <c r="B66" s="30" t="s">
        <v>137</v>
      </c>
      <c r="C66" s="12" t="s">
        <v>555</v>
      </c>
      <c r="D66" s="23"/>
      <c r="E66" s="38" t="s">
        <v>556</v>
      </c>
      <c r="F66" s="32">
        <v>0.3</v>
      </c>
      <c r="G66" s="76" t="str">
        <f t="shared" si="4"/>
        <v/>
      </c>
    </row>
    <row r="67" spans="1:7" ht="18" customHeight="1" x14ac:dyDescent="0.25">
      <c r="A67" s="45"/>
      <c r="B67" s="30" t="s">
        <v>137</v>
      </c>
      <c r="C67" s="12" t="s">
        <v>557</v>
      </c>
      <c r="D67" s="23"/>
      <c r="E67" s="38" t="s">
        <v>556</v>
      </c>
      <c r="F67" s="32">
        <v>0.35</v>
      </c>
      <c r="G67" s="76" t="str">
        <f t="shared" si="4"/>
        <v/>
      </c>
    </row>
    <row r="68" spans="1:7" ht="18" customHeight="1" thickBot="1" x14ac:dyDescent="0.3">
      <c r="A68" s="45"/>
      <c r="B68" s="31" t="s">
        <v>137</v>
      </c>
      <c r="C68" s="13" t="s">
        <v>558</v>
      </c>
      <c r="D68" s="24"/>
      <c r="E68" s="39" t="s">
        <v>556</v>
      </c>
      <c r="F68" s="33">
        <v>0.4</v>
      </c>
      <c r="G68" s="78" t="str">
        <f t="shared" si="4"/>
        <v/>
      </c>
    </row>
    <row r="69" spans="1:7" ht="18" customHeight="1" thickBot="1" x14ac:dyDescent="0.3">
      <c r="A69" s="45"/>
      <c r="C69" s="14"/>
      <c r="D69" s="22"/>
      <c r="E69" s="22"/>
      <c r="F69" s="11"/>
      <c r="G69" s="79">
        <f>SUM(G59:G68)</f>
        <v>0</v>
      </c>
    </row>
    <row r="70" spans="1:7" ht="15.75" thickBot="1" x14ac:dyDescent="0.3">
      <c r="A70" s="45"/>
      <c r="C70" s="14"/>
      <c r="D70" s="14"/>
      <c r="E70" s="14"/>
      <c r="F70" s="14"/>
      <c r="G70" s="49"/>
    </row>
    <row r="71" spans="1:7" ht="29.25" x14ac:dyDescent="0.25">
      <c r="A71" s="45"/>
      <c r="B71" s="27" t="s">
        <v>23</v>
      </c>
      <c r="C71" s="6" t="s">
        <v>559</v>
      </c>
      <c r="D71" s="25" t="s">
        <v>37</v>
      </c>
      <c r="E71" s="25" t="s">
        <v>38</v>
      </c>
      <c r="F71" s="25" t="s">
        <v>39</v>
      </c>
      <c r="G71" s="26" t="s">
        <v>30</v>
      </c>
    </row>
    <row r="72" spans="1:7" ht="18" customHeight="1" x14ac:dyDescent="0.25">
      <c r="A72" s="45"/>
      <c r="B72" s="30" t="s">
        <v>31</v>
      </c>
      <c r="C72" s="12" t="s">
        <v>560</v>
      </c>
      <c r="D72" s="23"/>
      <c r="E72" s="38" t="s">
        <v>561</v>
      </c>
      <c r="F72" s="32">
        <v>89</v>
      </c>
      <c r="G72" s="76" t="str">
        <f>IF(D72="","",IF((D72*F72)&lt;0,"DNQ",D72*F72))</f>
        <v/>
      </c>
    </row>
    <row r="73" spans="1:7" ht="18" customHeight="1" x14ac:dyDescent="0.25">
      <c r="A73" s="45"/>
      <c r="B73" s="30" t="s">
        <v>31</v>
      </c>
      <c r="C73" s="12" t="s">
        <v>562</v>
      </c>
      <c r="D73" s="23"/>
      <c r="E73" s="38" t="s">
        <v>561</v>
      </c>
      <c r="F73" s="32">
        <v>40</v>
      </c>
      <c r="G73" s="76" t="str">
        <f t="shared" ref="G73:G93" si="5">IF(D73="","",IF((D73*F73)&lt;0,"DNQ",D73*F73))</f>
        <v/>
      </c>
    </row>
    <row r="74" spans="1:7" ht="18" customHeight="1" x14ac:dyDescent="0.25">
      <c r="A74" s="45"/>
      <c r="B74" s="30" t="s">
        <v>137</v>
      </c>
      <c r="C74" s="12" t="s">
        <v>563</v>
      </c>
      <c r="D74" s="23"/>
      <c r="E74" s="38" t="s">
        <v>561</v>
      </c>
      <c r="F74" s="32">
        <v>5</v>
      </c>
      <c r="G74" s="76" t="str">
        <f t="shared" si="5"/>
        <v/>
      </c>
    </row>
    <row r="75" spans="1:7" ht="18" customHeight="1" x14ac:dyDescent="0.25">
      <c r="A75" s="45"/>
      <c r="B75" s="30" t="s">
        <v>137</v>
      </c>
      <c r="C75" s="12" t="s">
        <v>564</v>
      </c>
      <c r="D75" s="23"/>
      <c r="E75" s="38" t="s">
        <v>561</v>
      </c>
      <c r="F75" s="32">
        <v>10</v>
      </c>
      <c r="G75" s="76" t="str">
        <f t="shared" si="5"/>
        <v/>
      </c>
    </row>
    <row r="76" spans="1:7" ht="18" customHeight="1" x14ac:dyDescent="0.25">
      <c r="A76" s="45"/>
      <c r="B76" s="30" t="s">
        <v>137</v>
      </c>
      <c r="C76" s="12" t="s">
        <v>565</v>
      </c>
      <c r="D76" s="23"/>
      <c r="E76" s="38" t="s">
        <v>566</v>
      </c>
      <c r="F76" s="32">
        <v>15</v>
      </c>
      <c r="G76" s="76" t="str">
        <f t="shared" si="5"/>
        <v/>
      </c>
    </row>
    <row r="77" spans="1:7" ht="18" customHeight="1" x14ac:dyDescent="0.25">
      <c r="A77" s="45"/>
      <c r="B77" s="30" t="s">
        <v>137</v>
      </c>
      <c r="C77" s="12" t="s">
        <v>567</v>
      </c>
      <c r="D77" s="23"/>
      <c r="E77" s="38" t="s">
        <v>139</v>
      </c>
      <c r="F77" s="32">
        <v>1</v>
      </c>
      <c r="G77" s="76" t="str">
        <f t="shared" si="5"/>
        <v/>
      </c>
    </row>
    <row r="78" spans="1:7" ht="18" customHeight="1" x14ac:dyDescent="0.25">
      <c r="A78" s="45"/>
      <c r="B78" s="30" t="s">
        <v>137</v>
      </c>
      <c r="C78" s="12" t="s">
        <v>568</v>
      </c>
      <c r="D78" s="23"/>
      <c r="E78" s="38" t="s">
        <v>139</v>
      </c>
      <c r="F78" s="32">
        <v>0.45</v>
      </c>
      <c r="G78" s="76" t="str">
        <f t="shared" si="5"/>
        <v/>
      </c>
    </row>
    <row r="79" spans="1:7" ht="18" customHeight="1" x14ac:dyDescent="0.25">
      <c r="A79" s="45"/>
      <c r="B79" s="30" t="s">
        <v>137</v>
      </c>
      <c r="C79" s="12" t="s">
        <v>569</v>
      </c>
      <c r="D79" s="23"/>
      <c r="E79" s="38" t="s">
        <v>570</v>
      </c>
      <c r="F79" s="32">
        <v>65</v>
      </c>
      <c r="G79" s="76" t="str">
        <f t="shared" si="5"/>
        <v/>
      </c>
    </row>
    <row r="80" spans="1:7" ht="18" customHeight="1" x14ac:dyDescent="0.25">
      <c r="A80" s="45"/>
      <c r="B80" s="30" t="s">
        <v>137</v>
      </c>
      <c r="C80" s="12" t="s">
        <v>571</v>
      </c>
      <c r="D80" s="23"/>
      <c r="E80" s="38" t="s">
        <v>570</v>
      </c>
      <c r="F80" s="32">
        <v>60</v>
      </c>
      <c r="G80" s="76" t="str">
        <f t="shared" si="5"/>
        <v/>
      </c>
    </row>
    <row r="81" spans="1:7" ht="18" customHeight="1" x14ac:dyDescent="0.25">
      <c r="A81" s="45"/>
      <c r="B81" s="30" t="s">
        <v>137</v>
      </c>
      <c r="C81" s="12" t="s">
        <v>572</v>
      </c>
      <c r="D81" s="23"/>
      <c r="E81" s="38" t="s">
        <v>570</v>
      </c>
      <c r="F81" s="32">
        <v>125</v>
      </c>
      <c r="G81" s="76" t="str">
        <f t="shared" si="5"/>
        <v/>
      </c>
    </row>
    <row r="82" spans="1:7" ht="18" customHeight="1" x14ac:dyDescent="0.25">
      <c r="A82" s="45"/>
      <c r="B82" s="30" t="s">
        <v>137</v>
      </c>
      <c r="C82" s="12" t="s">
        <v>573</v>
      </c>
      <c r="D82" s="23"/>
      <c r="E82" s="38" t="s">
        <v>139</v>
      </c>
      <c r="F82" s="32">
        <v>1</v>
      </c>
      <c r="G82" s="76" t="str">
        <f t="shared" si="5"/>
        <v/>
      </c>
    </row>
    <row r="83" spans="1:7" ht="18" customHeight="1" x14ac:dyDescent="0.25">
      <c r="A83" s="45"/>
      <c r="B83" s="30" t="s">
        <v>137</v>
      </c>
      <c r="C83" s="12" t="s">
        <v>574</v>
      </c>
      <c r="D83" s="23"/>
      <c r="E83" s="38" t="s">
        <v>575</v>
      </c>
      <c r="F83" s="32">
        <v>2</v>
      </c>
      <c r="G83" s="76" t="str">
        <f t="shared" si="5"/>
        <v/>
      </c>
    </row>
    <row r="84" spans="1:7" ht="18" customHeight="1" x14ac:dyDescent="0.25">
      <c r="A84" s="45"/>
      <c r="B84" s="30" t="s">
        <v>137</v>
      </c>
      <c r="C84" s="12" t="s">
        <v>576</v>
      </c>
      <c r="D84" s="23"/>
      <c r="E84" s="38" t="s">
        <v>577</v>
      </c>
      <c r="F84" s="32">
        <v>7</v>
      </c>
      <c r="G84" s="76" t="str">
        <f t="shared" si="5"/>
        <v/>
      </c>
    </row>
    <row r="85" spans="1:7" ht="18" customHeight="1" x14ac:dyDescent="0.25">
      <c r="A85" s="45"/>
      <c r="B85" s="30" t="s">
        <v>137</v>
      </c>
      <c r="C85" s="12" t="s">
        <v>578</v>
      </c>
      <c r="D85" s="23"/>
      <c r="E85" s="38" t="s">
        <v>167</v>
      </c>
      <c r="F85" s="32">
        <v>50</v>
      </c>
      <c r="G85" s="76" t="str">
        <f t="shared" si="5"/>
        <v/>
      </c>
    </row>
    <row r="86" spans="1:7" ht="18" customHeight="1" x14ac:dyDescent="0.25">
      <c r="A86" s="45"/>
      <c r="B86" s="30" t="s">
        <v>137</v>
      </c>
      <c r="C86" s="12" t="s">
        <v>579</v>
      </c>
      <c r="D86" s="23"/>
      <c r="E86" s="38" t="s">
        <v>167</v>
      </c>
      <c r="F86" s="32">
        <v>60</v>
      </c>
      <c r="G86" s="76" t="str">
        <f t="shared" si="5"/>
        <v/>
      </c>
    </row>
    <row r="87" spans="1:7" ht="18" customHeight="1" x14ac:dyDescent="0.25">
      <c r="A87" s="45"/>
      <c r="B87" s="30" t="s">
        <v>137</v>
      </c>
      <c r="C87" s="12" t="s">
        <v>580</v>
      </c>
      <c r="D87" s="23"/>
      <c r="E87" s="38" t="s">
        <v>167</v>
      </c>
      <c r="F87" s="32">
        <v>80</v>
      </c>
      <c r="G87" s="76" t="str">
        <f t="shared" si="5"/>
        <v/>
      </c>
    </row>
    <row r="88" spans="1:7" ht="18" customHeight="1" x14ac:dyDescent="0.25">
      <c r="A88" s="45"/>
      <c r="B88" s="30" t="s">
        <v>137</v>
      </c>
      <c r="C88" s="12" t="s">
        <v>581</v>
      </c>
      <c r="D88" s="23"/>
      <c r="E88" s="38" t="s">
        <v>167</v>
      </c>
      <c r="F88" s="32">
        <v>100</v>
      </c>
      <c r="G88" s="76" t="str">
        <f t="shared" si="5"/>
        <v/>
      </c>
    </row>
    <row r="89" spans="1:7" ht="18" customHeight="1" x14ac:dyDescent="0.25">
      <c r="A89" s="45"/>
      <c r="B89" s="30" t="s">
        <v>137</v>
      </c>
      <c r="C89" s="12" t="s">
        <v>582</v>
      </c>
      <c r="D89" s="23"/>
      <c r="E89" s="38" t="s">
        <v>583</v>
      </c>
      <c r="F89" s="32">
        <v>20</v>
      </c>
      <c r="G89" s="76" t="str">
        <f t="shared" si="5"/>
        <v/>
      </c>
    </row>
    <row r="90" spans="1:7" ht="18" customHeight="1" x14ac:dyDescent="0.25">
      <c r="A90" s="45"/>
      <c r="B90" s="30" t="s">
        <v>137</v>
      </c>
      <c r="C90" s="12" t="s">
        <v>584</v>
      </c>
      <c r="D90" s="23"/>
      <c r="E90" s="38" t="s">
        <v>583</v>
      </c>
      <c r="F90" s="32">
        <v>3.8</v>
      </c>
      <c r="G90" s="76" t="str">
        <f t="shared" si="5"/>
        <v/>
      </c>
    </row>
    <row r="91" spans="1:7" ht="18" customHeight="1" x14ac:dyDescent="0.25">
      <c r="A91" s="45"/>
      <c r="B91" s="30" t="s">
        <v>137</v>
      </c>
      <c r="C91" s="12" t="s">
        <v>585</v>
      </c>
      <c r="D91" s="23"/>
      <c r="E91" s="38" t="s">
        <v>583</v>
      </c>
      <c r="F91" s="32">
        <v>2.7</v>
      </c>
      <c r="G91" s="76" t="str">
        <f t="shared" si="5"/>
        <v/>
      </c>
    </row>
    <row r="92" spans="1:7" ht="18" customHeight="1" x14ac:dyDescent="0.25">
      <c r="A92" s="45"/>
      <c r="B92" s="30" t="s">
        <v>137</v>
      </c>
      <c r="C92" s="12" t="s">
        <v>586</v>
      </c>
      <c r="D92" s="23"/>
      <c r="E92" s="38" t="s">
        <v>583</v>
      </c>
      <c r="F92" s="32">
        <v>1.6</v>
      </c>
      <c r="G92" s="76" t="str">
        <f t="shared" si="5"/>
        <v/>
      </c>
    </row>
    <row r="93" spans="1:7" ht="18" customHeight="1" thickBot="1" x14ac:dyDescent="0.3">
      <c r="A93" s="45"/>
      <c r="B93" s="31" t="s">
        <v>137</v>
      </c>
      <c r="C93" s="13" t="s">
        <v>587</v>
      </c>
      <c r="D93" s="24"/>
      <c r="E93" s="39" t="s">
        <v>583</v>
      </c>
      <c r="F93" s="33">
        <v>0.5</v>
      </c>
      <c r="G93" s="78" t="str">
        <f t="shared" si="5"/>
        <v/>
      </c>
    </row>
    <row r="94" spans="1:7" ht="18" customHeight="1" thickBot="1" x14ac:dyDescent="0.3">
      <c r="A94" s="45"/>
      <c r="C94" s="14"/>
      <c r="D94" s="22"/>
      <c r="E94" s="22"/>
      <c r="F94" s="11"/>
      <c r="G94" s="79">
        <f>SUM(G72:G93)</f>
        <v>0</v>
      </c>
    </row>
    <row r="95" spans="1:7" ht="15.75" thickBot="1" x14ac:dyDescent="0.3">
      <c r="A95" s="45"/>
      <c r="C95" s="14"/>
      <c r="D95" s="14"/>
      <c r="E95" s="14"/>
      <c r="F95" s="14"/>
      <c r="G95" s="49"/>
    </row>
    <row r="96" spans="1:7" ht="29.25" x14ac:dyDescent="0.25">
      <c r="A96" s="45"/>
      <c r="B96" s="27" t="s">
        <v>23</v>
      </c>
      <c r="C96" s="6" t="s">
        <v>588</v>
      </c>
      <c r="D96" s="25" t="s">
        <v>37</v>
      </c>
      <c r="E96" s="25" t="s">
        <v>38</v>
      </c>
      <c r="F96" s="25" t="s">
        <v>39</v>
      </c>
      <c r="G96" s="26" t="s">
        <v>30</v>
      </c>
    </row>
    <row r="97" spans="1:7" ht="18" customHeight="1" x14ac:dyDescent="0.25">
      <c r="A97" s="45"/>
      <c r="B97" s="30" t="s">
        <v>137</v>
      </c>
      <c r="C97" s="12" t="s">
        <v>589</v>
      </c>
      <c r="D97" s="23"/>
      <c r="E97" s="38" t="s">
        <v>373</v>
      </c>
      <c r="F97" s="32">
        <v>6</v>
      </c>
      <c r="G97" s="76" t="str">
        <f>IF(D97="","",IF((D97*F97)&lt;0,"DNQ",D97*F97))</f>
        <v/>
      </c>
    </row>
    <row r="98" spans="1:7" ht="18" customHeight="1" x14ac:dyDescent="0.25">
      <c r="A98" s="45"/>
      <c r="B98" s="30" t="s">
        <v>137</v>
      </c>
      <c r="C98" s="12" t="s">
        <v>590</v>
      </c>
      <c r="D98" s="23"/>
      <c r="E98" s="38" t="s">
        <v>373</v>
      </c>
      <c r="F98" s="32">
        <v>2</v>
      </c>
      <c r="G98" s="76" t="str">
        <f t="shared" ref="G98:G109" si="6">IF(D98="","",IF((D98*F98)&lt;0,"DNQ",D98*F98))</f>
        <v/>
      </c>
    </row>
    <row r="99" spans="1:7" ht="18" customHeight="1" x14ac:dyDescent="0.25">
      <c r="A99" s="45"/>
      <c r="B99" s="30" t="s">
        <v>137</v>
      </c>
      <c r="C99" s="12" t="s">
        <v>591</v>
      </c>
      <c r="D99" s="23"/>
      <c r="E99" s="38" t="s">
        <v>373</v>
      </c>
      <c r="F99" s="32">
        <v>1.5</v>
      </c>
      <c r="G99" s="76" t="str">
        <f t="shared" si="6"/>
        <v/>
      </c>
    </row>
    <row r="100" spans="1:7" ht="18" customHeight="1" x14ac:dyDescent="0.25">
      <c r="A100" s="45"/>
      <c r="B100" s="30" t="s">
        <v>137</v>
      </c>
      <c r="C100" s="12" t="s">
        <v>592</v>
      </c>
      <c r="D100" s="23"/>
      <c r="E100" s="38" t="s">
        <v>373</v>
      </c>
      <c r="F100" s="32">
        <v>0.5</v>
      </c>
      <c r="G100" s="76" t="str">
        <f t="shared" si="6"/>
        <v/>
      </c>
    </row>
    <row r="101" spans="1:7" ht="18" customHeight="1" x14ac:dyDescent="0.25">
      <c r="A101" s="45"/>
      <c r="B101" s="30" t="s">
        <v>137</v>
      </c>
      <c r="C101" s="12" t="s">
        <v>593</v>
      </c>
      <c r="D101" s="23"/>
      <c r="E101" s="38" t="s">
        <v>219</v>
      </c>
      <c r="F101" s="32">
        <v>0.05</v>
      </c>
      <c r="G101" s="76" t="str">
        <f t="shared" si="6"/>
        <v/>
      </c>
    </row>
    <row r="102" spans="1:7" ht="18" customHeight="1" x14ac:dyDescent="0.25">
      <c r="A102" s="45"/>
      <c r="B102" s="30" t="s">
        <v>137</v>
      </c>
      <c r="C102" s="12" t="s">
        <v>594</v>
      </c>
      <c r="D102" s="23"/>
      <c r="E102" s="38" t="s">
        <v>219</v>
      </c>
      <c r="F102" s="32">
        <v>0.05</v>
      </c>
      <c r="G102" s="76" t="str">
        <f t="shared" si="6"/>
        <v/>
      </c>
    </row>
    <row r="103" spans="1:7" ht="18" customHeight="1" x14ac:dyDescent="0.25">
      <c r="A103" s="45"/>
      <c r="B103" s="30" t="s">
        <v>137</v>
      </c>
      <c r="C103" s="12" t="s">
        <v>595</v>
      </c>
      <c r="D103" s="23"/>
      <c r="E103" s="38" t="s">
        <v>85</v>
      </c>
      <c r="F103" s="32">
        <v>160</v>
      </c>
      <c r="G103" s="76" t="str">
        <f t="shared" si="6"/>
        <v/>
      </c>
    </row>
    <row r="104" spans="1:7" ht="18" customHeight="1" x14ac:dyDescent="0.25">
      <c r="A104" s="45"/>
      <c r="B104" s="30" t="s">
        <v>137</v>
      </c>
      <c r="C104" s="12" t="s">
        <v>596</v>
      </c>
      <c r="D104" s="23"/>
      <c r="E104" s="38" t="s">
        <v>85</v>
      </c>
      <c r="F104" s="32">
        <v>80</v>
      </c>
      <c r="G104" s="76" t="str">
        <f t="shared" si="6"/>
        <v/>
      </c>
    </row>
    <row r="105" spans="1:7" ht="18" customHeight="1" x14ac:dyDescent="0.25">
      <c r="A105" s="45"/>
      <c r="B105" s="30" t="s">
        <v>137</v>
      </c>
      <c r="C105" s="12" t="s">
        <v>597</v>
      </c>
      <c r="D105" s="23"/>
      <c r="E105" s="38" t="s">
        <v>598</v>
      </c>
      <c r="F105" s="32">
        <v>100</v>
      </c>
      <c r="G105" s="76" t="str">
        <f t="shared" si="6"/>
        <v/>
      </c>
    </row>
    <row r="106" spans="1:7" ht="18" customHeight="1" x14ac:dyDescent="0.25">
      <c r="A106" s="45"/>
      <c r="B106" s="30" t="s">
        <v>137</v>
      </c>
      <c r="C106" s="12" t="s">
        <v>599</v>
      </c>
      <c r="D106" s="23"/>
      <c r="E106" s="38" t="s">
        <v>191</v>
      </c>
      <c r="F106" s="32">
        <v>30</v>
      </c>
      <c r="G106" s="76" t="str">
        <f t="shared" si="6"/>
        <v/>
      </c>
    </row>
    <row r="107" spans="1:7" ht="18" customHeight="1" x14ac:dyDescent="0.25">
      <c r="A107" s="45"/>
      <c r="B107" s="30" t="s">
        <v>137</v>
      </c>
      <c r="C107" s="12" t="s">
        <v>600</v>
      </c>
      <c r="D107" s="23"/>
      <c r="E107" s="38" t="s">
        <v>191</v>
      </c>
      <c r="F107" s="32">
        <v>45</v>
      </c>
      <c r="G107" s="76" t="str">
        <f t="shared" si="6"/>
        <v/>
      </c>
    </row>
    <row r="108" spans="1:7" ht="18" customHeight="1" x14ac:dyDescent="0.25">
      <c r="A108" s="45"/>
      <c r="B108" s="30" t="s">
        <v>137</v>
      </c>
      <c r="C108" s="12" t="s">
        <v>601</v>
      </c>
      <c r="D108" s="23"/>
      <c r="E108" s="38" t="s">
        <v>602</v>
      </c>
      <c r="F108" s="32">
        <v>200</v>
      </c>
      <c r="G108" s="76" t="str">
        <f t="shared" si="6"/>
        <v/>
      </c>
    </row>
    <row r="109" spans="1:7" ht="18" customHeight="1" thickBot="1" x14ac:dyDescent="0.3">
      <c r="A109" s="45"/>
      <c r="B109" s="31" t="s">
        <v>137</v>
      </c>
      <c r="C109" s="13" t="s">
        <v>603</v>
      </c>
      <c r="D109" s="24"/>
      <c r="E109" s="39" t="s">
        <v>219</v>
      </c>
      <c r="F109" s="33">
        <v>0.35</v>
      </c>
      <c r="G109" s="78" t="str">
        <f t="shared" si="6"/>
        <v/>
      </c>
    </row>
    <row r="110" spans="1:7" ht="18" customHeight="1" thickBot="1" x14ac:dyDescent="0.3">
      <c r="A110" s="45"/>
      <c r="C110" s="14"/>
      <c r="D110" s="22"/>
      <c r="E110" s="22"/>
      <c r="F110" s="11"/>
      <c r="G110" s="79">
        <f>SUM(G97:G109)</f>
        <v>0</v>
      </c>
    </row>
    <row r="111" spans="1:7" ht="15.75" thickBot="1" x14ac:dyDescent="0.3">
      <c r="A111" s="45"/>
      <c r="C111" s="14"/>
      <c r="D111" s="14"/>
      <c r="E111" s="14"/>
      <c r="F111" s="14"/>
      <c r="G111" s="49"/>
    </row>
    <row r="112" spans="1:7" ht="29.25" x14ac:dyDescent="0.25">
      <c r="A112" s="45"/>
      <c r="B112" s="27" t="s">
        <v>23</v>
      </c>
      <c r="C112" s="6" t="s">
        <v>486</v>
      </c>
      <c r="D112" s="25" t="s">
        <v>37</v>
      </c>
      <c r="E112" s="25" t="s">
        <v>38</v>
      </c>
      <c r="F112" s="25" t="s">
        <v>39</v>
      </c>
      <c r="G112" s="26" t="s">
        <v>30</v>
      </c>
    </row>
    <row r="113" spans="1:7" ht="18" customHeight="1" x14ac:dyDescent="0.25">
      <c r="A113" s="45"/>
      <c r="B113" s="30" t="s">
        <v>31</v>
      </c>
      <c r="C113" s="12" t="s">
        <v>604</v>
      </c>
      <c r="D113" s="23"/>
      <c r="E113" s="38" t="s">
        <v>570</v>
      </c>
      <c r="F113" s="32">
        <v>656</v>
      </c>
      <c r="G113" s="76" t="str">
        <f>IF(D113="","",IF((D113*F113)&lt;0,"DNQ",D113*F113))</f>
        <v/>
      </c>
    </row>
    <row r="114" spans="1:7" ht="18" customHeight="1" x14ac:dyDescent="0.25">
      <c r="A114" s="45"/>
      <c r="B114" s="30" t="s">
        <v>31</v>
      </c>
      <c r="C114" s="12" t="s">
        <v>605</v>
      </c>
      <c r="D114" s="23"/>
      <c r="E114" s="38" t="s">
        <v>570</v>
      </c>
      <c r="F114" s="32">
        <v>38</v>
      </c>
      <c r="G114" s="76" t="str">
        <f t="shared" ref="G114:G144" si="7">IF(D114="","",IF((D114*F114)&lt;0,"DNQ",D114*F114))</f>
        <v/>
      </c>
    </row>
    <row r="115" spans="1:7" ht="18" customHeight="1" x14ac:dyDescent="0.25">
      <c r="A115" s="45"/>
      <c r="B115" s="30" t="s">
        <v>31</v>
      </c>
      <c r="C115" s="12" t="s">
        <v>606</v>
      </c>
      <c r="D115" s="23"/>
      <c r="E115" s="38" t="s">
        <v>607</v>
      </c>
      <c r="F115" s="32">
        <v>58</v>
      </c>
      <c r="G115" s="76" t="str">
        <f t="shared" si="7"/>
        <v/>
      </c>
    </row>
    <row r="116" spans="1:7" ht="18" customHeight="1" x14ac:dyDescent="0.25">
      <c r="A116" s="45"/>
      <c r="B116" s="30" t="s">
        <v>31</v>
      </c>
      <c r="C116" s="12" t="s">
        <v>608</v>
      </c>
      <c r="D116" s="23"/>
      <c r="E116" s="38" t="s">
        <v>219</v>
      </c>
      <c r="F116" s="32">
        <v>109</v>
      </c>
      <c r="G116" s="76" t="str">
        <f t="shared" si="7"/>
        <v/>
      </c>
    </row>
    <row r="117" spans="1:7" ht="18" customHeight="1" x14ac:dyDescent="0.25">
      <c r="A117" s="45"/>
      <c r="B117" s="30" t="s">
        <v>31</v>
      </c>
      <c r="C117" s="12" t="s">
        <v>609</v>
      </c>
      <c r="D117" s="23"/>
      <c r="E117" s="38" t="s">
        <v>219</v>
      </c>
      <c r="F117" s="32">
        <v>54</v>
      </c>
      <c r="G117" s="76" t="str">
        <f t="shared" si="7"/>
        <v/>
      </c>
    </row>
    <row r="118" spans="1:7" ht="18" customHeight="1" x14ac:dyDescent="0.25">
      <c r="A118" s="45"/>
      <c r="B118" s="30" t="s">
        <v>31</v>
      </c>
      <c r="C118" s="12" t="s">
        <v>610</v>
      </c>
      <c r="D118" s="93"/>
      <c r="E118" s="38" t="s">
        <v>219</v>
      </c>
      <c r="F118" s="32">
        <v>11.5</v>
      </c>
      <c r="G118" s="76" t="str">
        <f t="shared" si="7"/>
        <v/>
      </c>
    </row>
    <row r="119" spans="1:7" ht="18" customHeight="1" x14ac:dyDescent="0.25">
      <c r="A119" s="45"/>
      <c r="B119" s="30" t="s">
        <v>31</v>
      </c>
      <c r="C119" s="12" t="s">
        <v>611</v>
      </c>
      <c r="D119" s="93"/>
      <c r="E119" s="38" t="s">
        <v>583</v>
      </c>
      <c r="F119" s="32">
        <v>80</v>
      </c>
      <c r="G119" s="76" t="str">
        <f t="shared" si="7"/>
        <v/>
      </c>
    </row>
    <row r="120" spans="1:7" ht="18" customHeight="1" x14ac:dyDescent="0.25">
      <c r="A120" s="45"/>
      <c r="B120" s="30" t="s">
        <v>31</v>
      </c>
      <c r="C120" s="12" t="s">
        <v>612</v>
      </c>
      <c r="D120" s="93"/>
      <c r="E120" s="38" t="s">
        <v>583</v>
      </c>
      <c r="F120" s="32">
        <v>16</v>
      </c>
      <c r="G120" s="76" t="str">
        <f t="shared" si="7"/>
        <v/>
      </c>
    </row>
    <row r="121" spans="1:7" ht="18" customHeight="1" x14ac:dyDescent="0.25">
      <c r="A121" s="45"/>
      <c r="B121" s="30" t="s">
        <v>31</v>
      </c>
      <c r="C121" s="12" t="s">
        <v>613</v>
      </c>
      <c r="D121" s="93"/>
      <c r="E121" s="38" t="s">
        <v>583</v>
      </c>
      <c r="F121" s="32">
        <v>11</v>
      </c>
      <c r="G121" s="76" t="str">
        <f t="shared" si="7"/>
        <v/>
      </c>
    </row>
    <row r="122" spans="1:7" ht="18" customHeight="1" x14ac:dyDescent="0.25">
      <c r="A122" s="45"/>
      <c r="B122" s="30" t="s">
        <v>31</v>
      </c>
      <c r="C122" s="12" t="s">
        <v>614</v>
      </c>
      <c r="D122" s="93"/>
      <c r="E122" s="38" t="s">
        <v>583</v>
      </c>
      <c r="F122" s="32">
        <v>6</v>
      </c>
      <c r="G122" s="76" t="str">
        <f t="shared" si="7"/>
        <v/>
      </c>
    </row>
    <row r="123" spans="1:7" ht="18" customHeight="1" x14ac:dyDescent="0.25">
      <c r="A123" s="45"/>
      <c r="B123" s="30" t="s">
        <v>31</v>
      </c>
      <c r="C123" s="12" t="s">
        <v>615</v>
      </c>
      <c r="D123" s="93"/>
      <c r="E123" s="38" t="s">
        <v>583</v>
      </c>
      <c r="F123" s="32">
        <v>1.8</v>
      </c>
      <c r="G123" s="76" t="str">
        <f t="shared" si="7"/>
        <v/>
      </c>
    </row>
    <row r="124" spans="1:7" ht="18" customHeight="1" x14ac:dyDescent="0.25">
      <c r="A124" s="45"/>
      <c r="B124" s="30" t="s">
        <v>31</v>
      </c>
      <c r="C124" s="12" t="s">
        <v>616</v>
      </c>
      <c r="D124" s="93"/>
      <c r="E124" s="38" t="s">
        <v>570</v>
      </c>
      <c r="F124" s="32">
        <v>489</v>
      </c>
      <c r="G124" s="76" t="str">
        <f t="shared" si="7"/>
        <v/>
      </c>
    </row>
    <row r="125" spans="1:7" ht="29.25" x14ac:dyDescent="0.25">
      <c r="A125" s="45"/>
      <c r="B125" s="95" t="s">
        <v>31</v>
      </c>
      <c r="C125" s="92" t="s">
        <v>617</v>
      </c>
      <c r="D125" s="93"/>
      <c r="E125" s="38" t="s">
        <v>618</v>
      </c>
      <c r="F125" s="32">
        <v>0.01</v>
      </c>
      <c r="G125" s="94" t="str">
        <f t="shared" si="7"/>
        <v/>
      </c>
    </row>
    <row r="126" spans="1:7" ht="29.25" x14ac:dyDescent="0.25">
      <c r="A126" s="45"/>
      <c r="B126" s="95" t="s">
        <v>31</v>
      </c>
      <c r="C126" s="92" t="s">
        <v>619</v>
      </c>
      <c r="D126" s="93"/>
      <c r="E126" s="38" t="s">
        <v>618</v>
      </c>
      <c r="F126" s="32">
        <v>0.02</v>
      </c>
      <c r="G126" s="94" t="str">
        <f t="shared" si="7"/>
        <v/>
      </c>
    </row>
    <row r="127" spans="1:7" ht="29.25" x14ac:dyDescent="0.25">
      <c r="A127" s="45"/>
      <c r="B127" s="95" t="s">
        <v>31</v>
      </c>
      <c r="C127" s="92" t="s">
        <v>620</v>
      </c>
      <c r="D127" s="93"/>
      <c r="E127" s="38" t="s">
        <v>621</v>
      </c>
      <c r="F127" s="32">
        <v>0.02</v>
      </c>
      <c r="G127" s="94" t="str">
        <f t="shared" si="7"/>
        <v/>
      </c>
    </row>
    <row r="128" spans="1:7" ht="29.25" x14ac:dyDescent="0.25">
      <c r="A128" s="45"/>
      <c r="B128" s="95" t="s">
        <v>31</v>
      </c>
      <c r="C128" s="92" t="s">
        <v>622</v>
      </c>
      <c r="D128" s="23"/>
      <c r="E128" s="38" t="s">
        <v>621</v>
      </c>
      <c r="F128" s="32">
        <v>0.02</v>
      </c>
      <c r="G128" s="94" t="str">
        <f t="shared" si="7"/>
        <v/>
      </c>
    </row>
    <row r="129" spans="1:7" ht="29.25" x14ac:dyDescent="0.25">
      <c r="A129" s="45"/>
      <c r="B129" s="95" t="s">
        <v>31</v>
      </c>
      <c r="C129" s="92" t="s">
        <v>623</v>
      </c>
      <c r="D129" s="23"/>
      <c r="E129" s="38" t="s">
        <v>621</v>
      </c>
      <c r="F129" s="32">
        <v>0.03</v>
      </c>
      <c r="G129" s="94" t="str">
        <f t="shared" si="7"/>
        <v/>
      </c>
    </row>
    <row r="130" spans="1:7" ht="29.25" x14ac:dyDescent="0.25">
      <c r="A130" s="45"/>
      <c r="B130" s="95" t="s">
        <v>31</v>
      </c>
      <c r="C130" s="92" t="s">
        <v>624</v>
      </c>
      <c r="D130" s="23"/>
      <c r="E130" s="38" t="s">
        <v>621</v>
      </c>
      <c r="F130" s="32">
        <v>0.03</v>
      </c>
      <c r="G130" s="94" t="str">
        <f t="shared" si="7"/>
        <v/>
      </c>
    </row>
    <row r="131" spans="1:7" ht="18" customHeight="1" x14ac:dyDescent="0.25">
      <c r="A131" s="45"/>
      <c r="B131" s="30" t="s">
        <v>31</v>
      </c>
      <c r="C131" s="12" t="s">
        <v>625</v>
      </c>
      <c r="D131" s="23"/>
      <c r="E131" s="38" t="s">
        <v>626</v>
      </c>
      <c r="F131" s="32">
        <v>0.11</v>
      </c>
      <c r="G131" s="76" t="str">
        <f t="shared" si="7"/>
        <v/>
      </c>
    </row>
    <row r="132" spans="1:7" ht="18" customHeight="1" x14ac:dyDescent="0.25">
      <c r="A132" s="45"/>
      <c r="B132" s="30" t="s">
        <v>31</v>
      </c>
      <c r="C132" s="12" t="s">
        <v>627</v>
      </c>
      <c r="D132" s="23"/>
      <c r="E132" s="38" t="s">
        <v>626</v>
      </c>
      <c r="F132" s="32">
        <v>0.18</v>
      </c>
      <c r="G132" s="76" t="str">
        <f t="shared" si="7"/>
        <v/>
      </c>
    </row>
    <row r="133" spans="1:7" ht="18" customHeight="1" x14ac:dyDescent="0.25">
      <c r="A133" s="45"/>
      <c r="B133" s="30" t="s">
        <v>31</v>
      </c>
      <c r="C133" s="12" t="s">
        <v>628</v>
      </c>
      <c r="D133" s="23"/>
      <c r="E133" s="38" t="s">
        <v>626</v>
      </c>
      <c r="F133" s="32">
        <v>0.4</v>
      </c>
      <c r="G133" s="76" t="str">
        <f t="shared" si="7"/>
        <v/>
      </c>
    </row>
    <row r="134" spans="1:7" ht="18" customHeight="1" x14ac:dyDescent="0.25">
      <c r="A134" s="45"/>
      <c r="B134" s="30" t="s">
        <v>31</v>
      </c>
      <c r="C134" s="12" t="s">
        <v>629</v>
      </c>
      <c r="D134" s="23"/>
      <c r="E134" s="38" t="s">
        <v>626</v>
      </c>
      <c r="F134" s="32">
        <v>0.43</v>
      </c>
      <c r="G134" s="76" t="str">
        <f t="shared" si="7"/>
        <v/>
      </c>
    </row>
    <row r="135" spans="1:7" ht="18" customHeight="1" x14ac:dyDescent="0.25">
      <c r="A135" s="45"/>
      <c r="B135" s="30" t="s">
        <v>31</v>
      </c>
      <c r="C135" s="12" t="s">
        <v>630</v>
      </c>
      <c r="D135" s="23"/>
      <c r="E135" s="38" t="s">
        <v>626</v>
      </c>
      <c r="F135" s="32">
        <v>0.45</v>
      </c>
      <c r="G135" s="76" t="str">
        <f t="shared" si="7"/>
        <v/>
      </c>
    </row>
    <row r="136" spans="1:7" ht="18" customHeight="1" x14ac:dyDescent="0.25">
      <c r="A136" s="45"/>
      <c r="B136" s="30" t="s">
        <v>31</v>
      </c>
      <c r="C136" s="12" t="s">
        <v>631</v>
      </c>
      <c r="D136" s="23"/>
      <c r="E136" s="38" t="s">
        <v>626</v>
      </c>
      <c r="F136" s="32">
        <v>0.59</v>
      </c>
      <c r="G136" s="76" t="str">
        <f t="shared" si="7"/>
        <v/>
      </c>
    </row>
    <row r="137" spans="1:7" ht="18" customHeight="1" x14ac:dyDescent="0.25">
      <c r="A137" s="45"/>
      <c r="B137" s="30" t="s">
        <v>31</v>
      </c>
      <c r="C137" s="12" t="s">
        <v>632</v>
      </c>
      <c r="D137" s="23"/>
      <c r="E137" s="38" t="s">
        <v>633</v>
      </c>
      <c r="F137" s="32">
        <v>545</v>
      </c>
      <c r="G137" s="76" t="str">
        <f t="shared" si="7"/>
        <v/>
      </c>
    </row>
    <row r="138" spans="1:7" ht="18" customHeight="1" x14ac:dyDescent="0.25">
      <c r="A138" s="45"/>
      <c r="B138" s="30" t="s">
        <v>31</v>
      </c>
      <c r="C138" s="12" t="s">
        <v>634</v>
      </c>
      <c r="D138" s="23"/>
      <c r="E138" s="38" t="s">
        <v>633</v>
      </c>
      <c r="F138" s="32">
        <v>647.5</v>
      </c>
      <c r="G138" s="76" t="str">
        <f t="shared" si="7"/>
        <v/>
      </c>
    </row>
    <row r="139" spans="1:7" ht="18" customHeight="1" x14ac:dyDescent="0.25">
      <c r="A139" s="45"/>
      <c r="B139" s="30" t="s">
        <v>31</v>
      </c>
      <c r="C139" s="12" t="s">
        <v>635</v>
      </c>
      <c r="D139" s="23"/>
      <c r="E139" s="38" t="s">
        <v>633</v>
      </c>
      <c r="F139" s="32">
        <v>945</v>
      </c>
      <c r="G139" s="76" t="str">
        <f t="shared" si="7"/>
        <v/>
      </c>
    </row>
    <row r="140" spans="1:7" ht="18" customHeight="1" x14ac:dyDescent="0.25">
      <c r="A140" s="45"/>
      <c r="B140" s="30" t="s">
        <v>31</v>
      </c>
      <c r="C140" s="12" t="s">
        <v>636</v>
      </c>
      <c r="D140" s="23"/>
      <c r="E140" s="38" t="s">
        <v>633</v>
      </c>
      <c r="F140" s="32">
        <v>847.5</v>
      </c>
      <c r="G140" s="76" t="str">
        <f t="shared" si="7"/>
        <v/>
      </c>
    </row>
    <row r="141" spans="1:7" ht="18" customHeight="1" x14ac:dyDescent="0.25">
      <c r="A141" s="45"/>
      <c r="B141" s="30" t="s">
        <v>137</v>
      </c>
      <c r="C141" s="12" t="s">
        <v>637</v>
      </c>
      <c r="D141" s="23"/>
      <c r="E141" s="38" t="s">
        <v>633</v>
      </c>
      <c r="F141" s="32">
        <v>545</v>
      </c>
      <c r="G141" s="76" t="str">
        <f t="shared" si="7"/>
        <v/>
      </c>
    </row>
    <row r="142" spans="1:7" ht="18" customHeight="1" x14ac:dyDescent="0.25">
      <c r="A142" s="45"/>
      <c r="B142" s="30" t="s">
        <v>137</v>
      </c>
      <c r="C142" s="12" t="s">
        <v>638</v>
      </c>
      <c r="D142" s="23"/>
      <c r="E142" s="38" t="s">
        <v>633</v>
      </c>
      <c r="F142" s="32">
        <v>647.5</v>
      </c>
      <c r="G142" s="76" t="str">
        <f t="shared" si="7"/>
        <v/>
      </c>
    </row>
    <row r="143" spans="1:7" ht="18" customHeight="1" x14ac:dyDescent="0.25">
      <c r="A143" s="45"/>
      <c r="B143" s="30" t="s">
        <v>137</v>
      </c>
      <c r="C143" s="12" t="s">
        <v>639</v>
      </c>
      <c r="D143" s="23"/>
      <c r="E143" s="38" t="s">
        <v>633</v>
      </c>
      <c r="F143" s="32">
        <v>945</v>
      </c>
      <c r="G143" s="76" t="str">
        <f t="shared" si="7"/>
        <v/>
      </c>
    </row>
    <row r="144" spans="1:7" ht="18" customHeight="1" thickBot="1" x14ac:dyDescent="0.3">
      <c r="A144" s="45"/>
      <c r="B144" s="31" t="s">
        <v>137</v>
      </c>
      <c r="C144" s="13" t="s">
        <v>640</v>
      </c>
      <c r="D144" s="24"/>
      <c r="E144" s="39" t="s">
        <v>633</v>
      </c>
      <c r="F144" s="33">
        <v>847.5</v>
      </c>
      <c r="G144" s="78" t="str">
        <f t="shared" si="7"/>
        <v/>
      </c>
    </row>
    <row r="145" spans="1:7" ht="18" customHeight="1" thickBot="1" x14ac:dyDescent="0.3">
      <c r="A145" s="45"/>
      <c r="C145" s="14"/>
      <c r="D145" s="14"/>
      <c r="E145" s="22"/>
      <c r="F145" s="14"/>
      <c r="G145" s="79">
        <f>SUM(G113:G144)</f>
        <v>0</v>
      </c>
    </row>
    <row r="146" spans="1:7" ht="18" customHeight="1" x14ac:dyDescent="0.25">
      <c r="A146" s="140" t="s">
        <v>808</v>
      </c>
      <c r="B146" s="14"/>
      <c r="C146" s="14"/>
      <c r="D146" s="14"/>
      <c r="E146" s="22"/>
      <c r="F146" s="14"/>
      <c r="G146" s="130"/>
    </row>
    <row r="147" spans="1:7" x14ac:dyDescent="0.25">
      <c r="A147" s="141"/>
      <c r="B147" s="123" t="str">
        <f>'Version History &amp; Update Guide'!I5</f>
        <v>5.1.2025</v>
      </c>
      <c r="C147" s="50"/>
      <c r="D147" s="50"/>
      <c r="E147" s="54"/>
      <c r="F147" s="50"/>
      <c r="G147" s="51"/>
    </row>
  </sheetData>
  <sheetProtection algorithmName="SHA-512" hashValue="WY/X7jXKDlWyGziIRF58QUgbTFOVZ/1z1UaNGQ9a97t2JQSltPlQ3ZBumSYOnWB04Eoihwc153ns/yLQynweeg==" saltValue="8p6bolRr8+D/MSDXkyGK7g==" spinCount="100000" sheet="1" selectLockedCells="1"/>
  <protectedRanges>
    <protectedRange sqref="D5:D32 D36:D40 D44:D55 D59:D68 D72:D93 D97:D109 D113:D144" name="Misc."/>
  </protectedRanges>
  <mergeCells count="1"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tabSelected="1"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 x14ac:dyDescent="0.25"/>
  <cols>
    <col min="1" max="1" width="8.85546875" style="1" customWidth="1"/>
    <col min="2" max="2" width="113.42578125" style="1" bestFit="1" customWidth="1"/>
    <col min="3" max="3" width="17.140625" style="1" bestFit="1" customWidth="1"/>
    <col min="4" max="4" width="26.28515625" style="5" customWidth="1"/>
    <col min="5" max="5" width="20.7109375" style="1" customWidth="1"/>
    <col min="6" max="6" width="18.28515625" style="34" bestFit="1" customWidth="1"/>
    <col min="7" max="7" width="11" style="1" customWidth="1"/>
    <col min="8" max="8" width="13.85546875" style="1" hidden="1"/>
    <col min="9" max="16383" width="8.85546875" style="1" hidden="1"/>
    <col min="16384" max="16384" width="0.140625" style="1" customWidth="1"/>
  </cols>
  <sheetData>
    <row r="1" spans="1:8" ht="15.75" thickBot="1" x14ac:dyDescent="0.3">
      <c r="A1" s="41"/>
      <c r="B1" s="42"/>
      <c r="C1" s="42"/>
      <c r="D1" s="53"/>
      <c r="E1" s="42"/>
      <c r="F1" s="43"/>
      <c r="G1" s="44"/>
    </row>
    <row r="2" spans="1:8" ht="30" thickBot="1" x14ac:dyDescent="0.4">
      <c r="A2" s="45"/>
      <c r="B2" s="46" t="s">
        <v>641</v>
      </c>
      <c r="F2" s="80">
        <f>SUM(F5:F6)</f>
        <v>0</v>
      </c>
      <c r="G2" s="48"/>
    </row>
    <row r="3" spans="1:8" ht="15.75" thickBot="1" x14ac:dyDescent="0.3">
      <c r="A3" s="45"/>
      <c r="G3" s="48"/>
    </row>
    <row r="4" spans="1:8" ht="30" customHeight="1" x14ac:dyDescent="0.25">
      <c r="A4" s="45"/>
      <c r="B4" s="16" t="s">
        <v>642</v>
      </c>
      <c r="C4" s="6" t="s">
        <v>37</v>
      </c>
      <c r="D4" s="6" t="s">
        <v>98</v>
      </c>
      <c r="E4" s="25" t="s">
        <v>39</v>
      </c>
      <c r="F4" s="26" t="s">
        <v>30</v>
      </c>
      <c r="G4" s="48"/>
      <c r="H4" s="4"/>
    </row>
    <row r="5" spans="1:8" ht="18" customHeight="1" x14ac:dyDescent="0.25">
      <c r="A5" s="45"/>
      <c r="B5" s="17" t="s">
        <v>643</v>
      </c>
      <c r="C5" s="7"/>
      <c r="D5" s="20" t="s">
        <v>644</v>
      </c>
      <c r="E5" s="8">
        <v>0.08</v>
      </c>
      <c r="F5" s="76" t="str">
        <f>IF(C5="","",IF((C5*E5)&lt;0,"DNQ",C5*E5))</f>
        <v/>
      </c>
      <c r="G5" s="48"/>
      <c r="H5" s="4"/>
    </row>
    <row r="6" spans="1:8" ht="18" customHeight="1" thickBot="1" x14ac:dyDescent="0.3">
      <c r="A6" s="45"/>
      <c r="B6" s="18" t="s">
        <v>645</v>
      </c>
      <c r="C6" s="9"/>
      <c r="D6" s="21" t="s">
        <v>646</v>
      </c>
      <c r="E6" s="10">
        <v>3.5</v>
      </c>
      <c r="F6" s="78" t="str">
        <f>IF(C6="","",IF((C6*E6)&lt;0,"DNQ",C6*E6))</f>
        <v/>
      </c>
      <c r="G6" s="48"/>
      <c r="H6" s="4"/>
    </row>
    <row r="7" spans="1:8" x14ac:dyDescent="0.25">
      <c r="A7" s="45"/>
      <c r="B7" s="14"/>
      <c r="C7" s="14"/>
      <c r="D7" s="22"/>
      <c r="E7" s="14"/>
      <c r="F7" s="49"/>
      <c r="G7" s="48"/>
    </row>
    <row r="8" spans="1:8" ht="19.5" customHeight="1" x14ac:dyDescent="0.25">
      <c r="A8" s="140" t="s">
        <v>808</v>
      </c>
      <c r="B8" s="14"/>
      <c r="C8" s="14"/>
      <c r="D8" s="22"/>
      <c r="E8" s="14"/>
      <c r="F8" s="49"/>
      <c r="G8" s="48"/>
    </row>
    <row r="9" spans="1:8" x14ac:dyDescent="0.25">
      <c r="A9" s="141"/>
      <c r="B9" s="123" t="str">
        <f>'Version History &amp; Update Guide'!I6</f>
        <v>1.1.2025</v>
      </c>
      <c r="C9" s="50"/>
      <c r="D9" s="54"/>
      <c r="E9" s="50"/>
      <c r="F9" s="51"/>
      <c r="G9" s="52"/>
    </row>
  </sheetData>
  <sheetProtection algorithmName="SHA-512" hashValue="9gQXOiwQspPG7/0mhrIGJLfdlN2lEQUfhWzzQxeOZc2+zWTEB5YNb/KipxJ6xwyuYk6IxcPKsTmpwUN4Y+//cA==" saltValue="T5cyvk+8rcp2mJmi9mOEcQ==" spinCount="100000" sheet="1" selectLockedCells="1"/>
  <protectedRanges>
    <protectedRange sqref="C5:C6" name="Custom"/>
  </protectedRanges>
  <mergeCells count="1">
    <mergeCell ref="A8:A9"/>
  </mergeCells>
  <pageMargins left="0.7" right="0.7" top="0.75" bottom="0.75" header="0.3" footer="0.3"/>
  <pageSetup scale="41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5897-9127-406D-9766-1FEAC993A74E}">
  <dimension ref="A1:M40"/>
  <sheetViews>
    <sheetView workbookViewId="0">
      <selection activeCell="H10" sqref="H10"/>
    </sheetView>
  </sheetViews>
  <sheetFormatPr defaultRowHeight="15" x14ac:dyDescent="0.25"/>
  <cols>
    <col min="1" max="1" width="9.5703125" bestFit="1" customWidth="1"/>
    <col min="2" max="2" width="24.42578125" customWidth="1"/>
    <col min="3" max="3" width="75.7109375" bestFit="1" customWidth="1"/>
    <col min="4" max="4" width="15" customWidth="1"/>
  </cols>
  <sheetData>
    <row r="1" spans="1:13" x14ac:dyDescent="0.25">
      <c r="A1" t="s">
        <v>647</v>
      </c>
      <c r="B1" t="s">
        <v>648</v>
      </c>
      <c r="C1" t="s">
        <v>649</v>
      </c>
      <c r="D1" t="s">
        <v>650</v>
      </c>
      <c r="G1" t="s">
        <v>651</v>
      </c>
      <c r="I1" s="120" t="s">
        <v>802</v>
      </c>
      <c r="J1" s="120"/>
    </row>
    <row r="2" spans="1:13" x14ac:dyDescent="0.25">
      <c r="A2" s="120">
        <v>45777</v>
      </c>
      <c r="B2" t="s">
        <v>652</v>
      </c>
      <c r="C2" t="s">
        <v>653</v>
      </c>
      <c r="D2" t="s">
        <v>654</v>
      </c>
      <c r="H2" t="s">
        <v>12</v>
      </c>
      <c r="I2" t="s">
        <v>802</v>
      </c>
      <c r="K2" t="s">
        <v>655</v>
      </c>
    </row>
    <row r="3" spans="1:13" x14ac:dyDescent="0.25">
      <c r="A3" s="120">
        <v>45777</v>
      </c>
      <c r="B3" t="s">
        <v>656</v>
      </c>
      <c r="C3" t="s">
        <v>657</v>
      </c>
      <c r="D3" t="s">
        <v>654</v>
      </c>
      <c r="H3" t="s">
        <v>110</v>
      </c>
      <c r="I3" t="s">
        <v>803</v>
      </c>
    </row>
    <row r="4" spans="1:13" x14ac:dyDescent="0.25">
      <c r="A4" s="120">
        <v>45777</v>
      </c>
      <c r="B4" t="s">
        <v>658</v>
      </c>
      <c r="C4" t="s">
        <v>659</v>
      </c>
      <c r="D4" t="s">
        <v>654</v>
      </c>
      <c r="H4" t="s">
        <v>259</v>
      </c>
      <c r="I4" t="s">
        <v>802</v>
      </c>
      <c r="K4" t="s">
        <v>660</v>
      </c>
    </row>
    <row r="5" spans="1:13" x14ac:dyDescent="0.25">
      <c r="A5" s="120">
        <v>45777</v>
      </c>
      <c r="B5" t="s">
        <v>661</v>
      </c>
      <c r="C5" t="s">
        <v>662</v>
      </c>
      <c r="D5" t="s">
        <v>654</v>
      </c>
      <c r="H5" t="s">
        <v>804</v>
      </c>
      <c r="I5" t="s">
        <v>803</v>
      </c>
    </row>
    <row r="6" spans="1:13" x14ac:dyDescent="0.25">
      <c r="A6" s="120">
        <v>45777</v>
      </c>
      <c r="B6" t="s">
        <v>663</v>
      </c>
      <c r="C6" t="s">
        <v>664</v>
      </c>
      <c r="D6" t="s">
        <v>654</v>
      </c>
      <c r="H6" t="s">
        <v>641</v>
      </c>
      <c r="I6" t="s">
        <v>805</v>
      </c>
      <c r="K6" t="s">
        <v>665</v>
      </c>
    </row>
    <row r="7" spans="1:13" x14ac:dyDescent="0.25">
      <c r="A7" s="120">
        <v>45793</v>
      </c>
      <c r="B7" t="s">
        <v>661</v>
      </c>
      <c r="C7" t="s">
        <v>794</v>
      </c>
      <c r="D7" t="s">
        <v>654</v>
      </c>
    </row>
    <row r="8" spans="1:13" x14ac:dyDescent="0.25">
      <c r="A8" s="120">
        <v>45793</v>
      </c>
      <c r="B8" t="s">
        <v>666</v>
      </c>
      <c r="C8" t="s">
        <v>667</v>
      </c>
      <c r="D8" t="s">
        <v>654</v>
      </c>
      <c r="K8" t="s">
        <v>668</v>
      </c>
    </row>
    <row r="9" spans="1:13" x14ac:dyDescent="0.25">
      <c r="A9" s="120">
        <v>45793</v>
      </c>
      <c r="B9" t="s">
        <v>669</v>
      </c>
      <c r="C9" t="s">
        <v>670</v>
      </c>
      <c r="D9" t="s">
        <v>654</v>
      </c>
    </row>
    <row r="10" spans="1:13" ht="30" x14ac:dyDescent="0.25">
      <c r="A10" s="120">
        <v>45812</v>
      </c>
      <c r="B10" t="s">
        <v>661</v>
      </c>
      <c r="C10" s="128" t="s">
        <v>806</v>
      </c>
      <c r="D10" t="s">
        <v>654</v>
      </c>
    </row>
    <row r="11" spans="1:13" x14ac:dyDescent="0.25">
      <c r="A11" s="120">
        <v>45812</v>
      </c>
      <c r="B11" t="s">
        <v>795</v>
      </c>
      <c r="C11" t="s">
        <v>807</v>
      </c>
      <c r="D11" t="s">
        <v>654</v>
      </c>
    </row>
    <row r="12" spans="1:13" x14ac:dyDescent="0.25">
      <c r="A12" s="120">
        <v>45812</v>
      </c>
      <c r="B12" t="s">
        <v>800</v>
      </c>
      <c r="C12" t="s">
        <v>801</v>
      </c>
      <c r="D12" t="s">
        <v>654</v>
      </c>
    </row>
    <row r="13" spans="1:13" x14ac:dyDescent="0.25">
      <c r="K13" t="s">
        <v>671</v>
      </c>
    </row>
    <row r="14" spans="1:13" x14ac:dyDescent="0.25">
      <c r="L14" t="s">
        <v>672</v>
      </c>
    </row>
    <row r="15" spans="1:13" x14ac:dyDescent="0.25">
      <c r="M15" s="121" t="s">
        <v>673</v>
      </c>
    </row>
    <row r="16" spans="1:13" x14ac:dyDescent="0.25">
      <c r="M16" s="121" t="s">
        <v>674</v>
      </c>
    </row>
    <row r="17" spans="11:12" x14ac:dyDescent="0.25">
      <c r="L17" t="s">
        <v>675</v>
      </c>
    </row>
    <row r="18" spans="11:12" x14ac:dyDescent="0.25">
      <c r="L18" t="s">
        <v>676</v>
      </c>
    </row>
    <row r="19" spans="11:12" x14ac:dyDescent="0.25">
      <c r="L19" t="s">
        <v>677</v>
      </c>
    </row>
    <row r="21" spans="11:12" x14ac:dyDescent="0.25">
      <c r="L21" t="s">
        <v>678</v>
      </c>
    </row>
    <row r="23" spans="11:12" x14ac:dyDescent="0.25">
      <c r="L23" t="s">
        <v>679</v>
      </c>
    </row>
    <row r="27" spans="11:12" x14ac:dyDescent="0.25">
      <c r="K27" t="s">
        <v>680</v>
      </c>
    </row>
    <row r="28" spans="11:12" x14ac:dyDescent="0.25">
      <c r="L28" t="s">
        <v>681</v>
      </c>
    </row>
    <row r="29" spans="11:12" x14ac:dyDescent="0.25">
      <c r="L29" t="s">
        <v>682</v>
      </c>
    </row>
    <row r="33" spans="12:12" x14ac:dyDescent="0.25">
      <c r="L33" t="s">
        <v>675</v>
      </c>
    </row>
    <row r="35" spans="12:12" x14ac:dyDescent="0.25">
      <c r="L35" t="s">
        <v>683</v>
      </c>
    </row>
    <row r="36" spans="12:12" x14ac:dyDescent="0.25">
      <c r="L36" t="s">
        <v>677</v>
      </c>
    </row>
    <row r="38" spans="12:12" x14ac:dyDescent="0.25">
      <c r="L38" t="s">
        <v>684</v>
      </c>
    </row>
    <row r="40" spans="12:12" x14ac:dyDescent="0.25">
      <c r="L40" t="s">
        <v>685</v>
      </c>
    </row>
  </sheetData>
  <hyperlinks>
    <hyperlink ref="M15" r:id="rId1" xr:uid="{5B98F2A9-08CD-46CD-AD5D-393A67ADF455}"/>
    <hyperlink ref="M16" r:id="rId2" xr:uid="{05C3A4AB-31A5-4044-B013-B27C4A8D5E9D}"/>
  </hyperlinks>
  <pageMargins left="0.7" right="0.7" top="0.75" bottom="0.75" header="0.3" footer="0.3"/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B000617BA075498E37F52E0DED6404" ma:contentTypeVersion="18" ma:contentTypeDescription="Create a new document." ma:contentTypeScope="" ma:versionID="22a2ea4756776e3dce985beeb8d24b64">
  <xsd:schema xmlns:xsd="http://www.w3.org/2001/XMLSchema" xmlns:xs="http://www.w3.org/2001/XMLSchema" xmlns:p="http://schemas.microsoft.com/office/2006/metadata/properties" xmlns:ns1="http://schemas.microsoft.com/sharepoint/v3" xmlns:ns2="cbc74c14-02a4-46af-926d-0fbb104e9968" xmlns:ns3="7ac9e20b-1dbf-4037-8b68-087444dc2ecf" targetNamespace="http://schemas.microsoft.com/office/2006/metadata/properties" ma:root="true" ma:fieldsID="ec2dfb9e900a645c1ca47b4c4545c9bd" ns1:_="" ns2:_="" ns3:_="">
    <xsd:import namespace="http://schemas.microsoft.com/sharepoint/v3"/>
    <xsd:import namespace="cbc74c14-02a4-46af-926d-0fbb104e9968"/>
    <xsd:import namespace="7ac9e20b-1dbf-4037-8b68-087444dc2e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c74c14-02a4-46af-926d-0fbb104e99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661a3f4-1e69-4502-bd87-7abe80dc30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9e20b-1dbf-4037-8b68-087444dc2e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1c450a1-c483-416c-a565-a38cb7fc0798}" ma:internalName="TaxCatchAll" ma:showField="CatchAllData" ma:web="7ac9e20b-1dbf-4037-8b68-087444dc2e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7ac9e20b-1dbf-4037-8b68-087444dc2ecf" xsi:nil="true"/>
    <lcf76f155ced4ddcb4097134ff3c332f xmlns="cbc74c14-02a4-46af-926d-0fbb104e996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21B9B3-3E7B-4449-8449-2463A59969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bc74c14-02a4-46af-926d-0fbb104e9968"/>
    <ds:schemaRef ds:uri="7ac9e20b-1dbf-4037-8b68-087444dc2e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7F0FEE-B103-4CF2-B75D-9C075B37F8EE}">
  <ds:schemaRefs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cbc74c14-02a4-46af-926d-0fbb104e9968"/>
    <ds:schemaRef ds:uri="http://schemas.microsoft.com/office/infopath/2007/PartnerControls"/>
    <ds:schemaRef ds:uri="7ac9e20b-1dbf-4037-8b68-087444dc2ecf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FB6C207B-B8DD-4643-A404-BC6650D39B1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8ee12a3-5bcd-4f4e-b3f4-bbf43d9c570a}" enabled="0" method="" siteId="{a8ee12a3-5bcd-4f4e-b3f4-bbf43d9c57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Intro</vt:lpstr>
      <vt:lpstr>Contractor Intro</vt:lpstr>
      <vt:lpstr>Summary</vt:lpstr>
      <vt:lpstr>Lighting</vt:lpstr>
      <vt:lpstr>HVAC</vt:lpstr>
      <vt:lpstr>Process</vt:lpstr>
      <vt:lpstr>Misc</vt:lpstr>
      <vt:lpstr>Custom</vt:lpstr>
      <vt:lpstr>Version History &amp; Update Guide</vt:lpstr>
      <vt:lpstr>drop downs</vt:lpstr>
      <vt:lpstr>Process!Print_Area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>Anthony J Battaglia</cp:lastModifiedBy>
  <cp:revision/>
  <dcterms:created xsi:type="dcterms:W3CDTF">2022-04-25T10:09:20Z</dcterms:created>
  <dcterms:modified xsi:type="dcterms:W3CDTF">2025-06-25T18:21:40Z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  <property fmtid="{D5CDD505-2E9C-101B-9397-08002B2CF9AE}" pid="9" name="ContentTypeId">
    <vt:lpwstr>0x01010034B000617BA075498E37F52E0DED6404</vt:lpwstr>
  </property>
  <property fmtid="{D5CDD505-2E9C-101B-9397-08002B2CF9AE}" pid="10" name="MediaServiceImageTags">
    <vt:lpwstr/>
  </property>
  <property fmtid="{D5CDD505-2E9C-101B-9397-08002B2CF9AE}" pid="11" name="MSIP_Label_d5d47762-d1c3-476b-91fd-63cae19eaafb_Enabled">
    <vt:lpwstr>true</vt:lpwstr>
  </property>
  <property fmtid="{D5CDD505-2E9C-101B-9397-08002B2CF9AE}" pid="12" name="MSIP_Label_d5d47762-d1c3-476b-91fd-63cae19eaafb_SetDate">
    <vt:lpwstr>2025-06-25T18:21:23Z</vt:lpwstr>
  </property>
  <property fmtid="{D5CDD505-2E9C-101B-9397-08002B2CF9AE}" pid="13" name="MSIP_Label_d5d47762-d1c3-476b-91fd-63cae19eaafb_Method">
    <vt:lpwstr>Standard</vt:lpwstr>
  </property>
  <property fmtid="{D5CDD505-2E9C-101B-9397-08002B2CF9AE}" pid="14" name="MSIP_Label_d5d47762-d1c3-476b-91fd-63cae19eaafb_Name">
    <vt:lpwstr>d5d47762-d1c3-476b-91fd-63cae19eaafb</vt:lpwstr>
  </property>
  <property fmtid="{D5CDD505-2E9C-101B-9397-08002B2CF9AE}" pid="15" name="MSIP_Label_d5d47762-d1c3-476b-91fd-63cae19eaafb_SiteId">
    <vt:lpwstr>8e61d5fe-7749-4e76-88ee-6d8799ae8143</vt:lpwstr>
  </property>
  <property fmtid="{D5CDD505-2E9C-101B-9397-08002B2CF9AE}" pid="16" name="MSIP_Label_d5d47762-d1c3-476b-91fd-63cae19eaafb_ActionId">
    <vt:lpwstr>b497d2e8-3bb0-4e8a-96a9-277a8e3973d7</vt:lpwstr>
  </property>
  <property fmtid="{D5CDD505-2E9C-101B-9397-08002B2CF9AE}" pid="17" name="MSIP_Label_d5d47762-d1c3-476b-91fd-63cae19eaafb_ContentBits">
    <vt:lpwstr>0</vt:lpwstr>
  </property>
  <property fmtid="{D5CDD505-2E9C-101B-9397-08002B2CF9AE}" pid="18" name="MSIP_Label_d5d47762-d1c3-476b-91fd-63cae19eaafb_Tag">
    <vt:lpwstr>10, 3, 0, 1</vt:lpwstr>
  </property>
</Properties>
</file>